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план'!$A$1:$Z$193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<sst xmlns="http://schemas.openxmlformats.org/spreadsheetml/2006/main" count="903" uniqueCount="366">
  <si>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</si>
  <si>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</si>
  <si>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</si>
  <si>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</si>
  <si>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</si>
  <si>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</si>
  <si>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</si>
  <si>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</si>
  <si>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</si>
  <si>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</si>
  <si>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</si>
  <si>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</si>
  <si>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</si>
  <si>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</si>
  <si>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</si>
  <si>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</si>
  <si>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</si>
  <si>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</si>
  <si>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</si>
  <si>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</si>
  <si>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</si>
  <si>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</si>
  <si>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</si>
  <si>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</si>
  <si>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</si>
  <si>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</si>
  <si>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</si>
  <si>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</si>
  <si>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</si>
  <si>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</si>
  <si>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</si>
  <si>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</si>
  <si>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</si>
  <si>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</si>
  <si>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</si>
  <si>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</si>
  <si>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</si>
  <si>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</si>
  <si>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</si>
  <si>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</si>
  <si>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</si>
  <si>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</si>
  <si>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</si>
  <si>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</si>
  <si>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</si>
  <si>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</si>
  <si>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</si>
  <si>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</si>
  <si>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</si>
  <si>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</si>
  <si>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</si>
  <si>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</si>
  <si>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</si>
  <si>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</si>
  <si>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</si>
  <si>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</si>
  <si>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</si>
  <si>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</si>
  <si>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</si>
  <si>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</si>
  <si>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</si>
  <si>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</si>
  <si>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</si>
  <si>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</si>
  <si>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</si>
  <si>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</si>
  <si>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</si>
  <si>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</si>
  <si>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</si>
  <si>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</si>
  <si>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</si>
  <si>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</si>
  <si>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</si>
  <si>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</si>
  <si>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</si>
  <si>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</si>
  <si>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</si>
  <si>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</si>
  <si>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</si>
  <si>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</si>
  <si>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</si>
  <si>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</si>
  <si>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</si>
  <si>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</si>
  <si>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</si>
  <si>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</si>
  <si>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</si>
  <si>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</si>
  <si>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</si>
  <si>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</si>
  <si>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</si>
  <si>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</si>
  <si>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</si>
  <si>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</si>
  <si>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</si>
  <si>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</si>
  <si>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</si>
  <si>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</si>
  <si>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</si>
  <si>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</si>
  <si>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</si>
  <si>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</si>
  <si>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</si>
  <si>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</si>
  <si>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</si>
  <si>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</si>
  <si>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</si>
  <si>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</si>
  <si>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</si>
  <si>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</si>
  <si>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</si>
  <si>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</si>
  <si>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</si>
  <si>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</si>
  <si>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</si>
  <si>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</si>
  <si>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</si>
  <si>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</si>
  <si>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</si>
  <si>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</si>
  <si>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</si>
  <si>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</si>
  <si>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</si>
  <si>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</si>
  <si>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</si>
  <si>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</si>
  <si>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</si>
  <si>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</si>
  <si>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</si>
  <si>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</si>
  <si>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</si>
  <si>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</si>
  <si>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</si>
  <si>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</si>
  <si>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</si>
  <si>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</si>
  <si>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</si>
  <si>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</si>
  <si>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</si>
  <si>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</si>
  <si>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</si>
  <si>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</si>
  <si>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</si>
  <si>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</si>
  <si>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</si>
  <si>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</si>
  <si>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</si>
  <si>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</si>
  <si>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</si>
  <si>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</si>
  <si>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</si>
  <si>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</si>
  <si>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</si>
  <si>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</si>
  <si>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</si>
  <si>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</si>
  <si>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</si>
  <si>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</si>
  <si>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</si>
  <si>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</si>
  <si>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</si>
  <si>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</si>
  <si>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</si>
  <si>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</si>
  <si>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</si>
  <si>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</si>
  <si>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</si>
  <si>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</si>
  <si>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</si>
  <si>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</si>
  <si>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</si>
  <si>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</si>
  <si>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</si>
  <si>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</si>
  <si>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</si>
  <si>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</si>
  <si>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</si>
  <si>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</si>
  <si>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</si>
  <si>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</si>
  <si>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</si>
  <si>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</si>
  <si>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</si>
  <si>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</si>
  <si>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</si>
  <si>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</si>
  <si>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</si>
  <si>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</si>
  <si>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</si>
  <si>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</si>
  <si>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</si>
  <si>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</si>
  <si>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</si>
  <si>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</si>
  <si>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</si>
  <si>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</si>
  <si>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</si>
  <si>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</si>
  <si>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</si>
  <si>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</si>
  <si>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</si>
  <si>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</si>
  <si>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</si>
  <si>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</si>
  <si>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</si>
  <si>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</si>
  <si>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</si>
  <si>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</si>
  <si>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</si>
  <si>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</si>
  <si>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</si>
  <si>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</si>
  <si>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</si>
  <si>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</si>
  <si>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</si>
  <si>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</si>
  <si>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</si>
  <si>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</si>
  <si>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</si>
  <si>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</si>
  <si>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</si>
  <si>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</si>
  <si>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</si>
  <si>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</si>
  <si>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</si>
  <si>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</si>
  <si>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</si>
  <si>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</si>
  <si>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</si>
  <si>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</si>
  <si>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</si>
  <si>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</si>
  <si>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</si>
  <si>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</si>
  <si>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</si>
  <si>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</si>
  <si>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</si>
  <si>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</si>
  <si>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</si>
  <si>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</si>
  <si>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</si>
  <si>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</si>
  <si>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</si>
  <si>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</si>
  <si>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</si>
  <si>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</si>
  <si>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</si>
  <si>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</si>
  <si>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</si>
  <si>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</si>
  <si>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Кваліфікація: бакалавр з системного аналізу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</si>
  <si>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</si>
  <si>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</si>
  <si>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</si>
  <si>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</si>
  <si>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</si>
  <si>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</si>
  <si>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</si>
  <si>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</si>
  <si>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</si>
  <si>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</si>
  <si>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</si>
  <si>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</si>
  <si>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</si>
  <si>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</si>
  <si>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</si>
  <si>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</si>
  <si>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</si>
  <si>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</si>
  <si>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</si>
  <si>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</si>
  <si>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</si>
  <si>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</si>
  <si>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</si>
  <si>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</si>
  <si>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</si>
  <si>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>Екзаменаційна сесія та про-міжний контроль</t>
  </si>
  <si>
    <t xml:space="preserve">протокол № </t>
  </si>
  <si>
    <t>Срок навчання - 1 рік 10 місяців</t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</si>
  <si>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</si>
  <si>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</si>
  <si>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</si>
  <si>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</si>
  <si>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</si>
  <si>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</si>
  <si>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</si>
  <si>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</si>
  <si>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</si>
  <si>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</si>
  <si>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</si>
  <si>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</si>
  <si>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</si>
  <si>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</si>
  <si>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</si>
  <si>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</si>
  <si>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</si>
  <si>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</si>
  <si>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</si>
  <si>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</si>
  <si>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</si>
  <si>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</si>
  <si>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</si>
  <si>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</si>
  <si>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</si>
  <si>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</si>
  <si>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</si>
  <si>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</si>
  <si>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</si>
  <si>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</si>
  <si>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</si>
  <si>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</si>
  <si>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</si>
  <si>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</si>
  <si>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</si>
  <si>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</si>
  <si>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</si>
  <si>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</si>
  <si>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</si>
  <si>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</si>
  <si>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</si>
  <si>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</si>
  <si>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</si>
  <si>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</si>
  <si>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</si>
  <si>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</si>
  <si>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</si>
  <si>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</si>
  <si>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</si>
  <si>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</si>
  <si>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</si>
  <si>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</si>
  <si>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</si>
  <si>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</si>
  <si>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</si>
  <si>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</si>
  <si>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</si>
  <si>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</si>
  <si>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</si>
  <si>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</si>
  <si>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</si>
  <si>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</si>
  <si>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</si>
  <si>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</si>
  <si>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</si>
  <si>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</si>
  <si>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</si>
  <si>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</si>
  <si>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</si>
  <si>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</si>
  <si>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</si>
  <si>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</si>
  <si>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</si>
  <si>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</si>
  <si>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</si>
  <si>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</si>
  <si>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</si>
  <si>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</si>
  <si>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так</t>
  </si>
  <si>
    <t>поток</t>
  </si>
  <si>
    <t>ІСТ-20-1т</t>
  </si>
  <si>
    <t>різні години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</si>
  <si>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</si>
  <si>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</si>
  <si>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"      " квітня 2023 р.</t>
  </si>
  <si>
    <t>План освытнього процесу на 2023-24 навчальний рік (денна прискоренна форма)</t>
  </si>
  <si>
    <t>Історія науки та техніки на базі фахової передвищої освіти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</si>
</sst>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6" borderId="7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6" borderId="0" applyNumberFormat="0" applyBorder="0" applyAlignment="0" applyProtection="0"/>
  </cellStyleXfs>
  <cellXfs count="85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18" borderId="47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vertical="justify" wrapText="1"/>
    </xf>
    <xf numFmtId="0" fontId="9" fillId="18" borderId="10" xfId="0" applyNumberFormat="1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justify"/>
    </xf>
    <xf numFmtId="0" fontId="9" fillId="18" borderId="10" xfId="0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NumberFormat="1" applyFont="1" applyFill="1" applyBorder="1" applyAlignment="1">
      <alignment horizontal="center" vertical="center" wrapText="1"/>
    </xf>
    <xf numFmtId="0" fontId="9" fillId="18" borderId="10" xfId="0" applyNumberFormat="1" applyFont="1" applyFill="1" applyBorder="1" applyAlignment="1">
      <alignment horizontal="center" vertical="center" wrapText="1"/>
    </xf>
    <xf numFmtId="0" fontId="9" fillId="18" borderId="22" xfId="0" applyNumberFormat="1" applyFont="1" applyFill="1" applyBorder="1" applyAlignment="1">
      <alignment horizontal="center" vertical="center" wrapText="1"/>
    </xf>
    <xf numFmtId="0" fontId="9" fillId="18" borderId="34" xfId="0" applyNumberFormat="1" applyFont="1" applyFill="1" applyBorder="1" applyAlignment="1">
      <alignment horizontal="center" vertic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0" fontId="9" fillId="18" borderId="19" xfId="0" applyNumberFormat="1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0" fontId="9" fillId="18" borderId="13" xfId="0" applyNumberFormat="1" applyFont="1" applyFill="1" applyBorder="1" applyAlignment="1">
      <alignment horizontal="center" vertical="center"/>
    </xf>
    <xf numFmtId="49" fontId="9" fillId="18" borderId="13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justify" wrapText="1"/>
    </xf>
    <xf numFmtId="1" fontId="9" fillId="18" borderId="13" xfId="0" applyNumberFormat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8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vertical="justify" wrapText="1"/>
    </xf>
    <xf numFmtId="0" fontId="20" fillId="18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18" borderId="21" xfId="0" applyNumberFormat="1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2" fontId="9" fillId="18" borderId="19" xfId="0" applyNumberFormat="1" applyFont="1" applyFill="1" applyBorder="1" applyAlignment="1">
      <alignment horizontal="center" vertical="center" wrapText="1"/>
    </xf>
    <xf numFmtId="0" fontId="6" fillId="18" borderId="0" xfId="0" applyFont="1" applyFill="1" applyAlignment="1">
      <alignment/>
    </xf>
    <xf numFmtId="49" fontId="9" fillId="18" borderId="54" xfId="0" applyNumberFormat="1" applyFont="1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>
      <alignment horizontal="center" vertical="justify"/>
    </xf>
    <xf numFmtId="0" fontId="9" fillId="18" borderId="22" xfId="0" applyFont="1" applyFill="1" applyBorder="1" applyAlignment="1">
      <alignment horizontal="center" vertical="justify"/>
    </xf>
    <xf numFmtId="0" fontId="9" fillId="18" borderId="33" xfId="0" applyFont="1" applyFill="1" applyBorder="1" applyAlignment="1">
      <alignment horizontal="center" vertical="center" wrapText="1"/>
    </xf>
    <xf numFmtId="49" fontId="9" fillId="18" borderId="54" xfId="0" applyNumberFormat="1" applyFont="1" applyFill="1" applyBorder="1" applyAlignment="1">
      <alignment horizontal="center" vertical="center" wrapText="1"/>
    </xf>
    <xf numFmtId="2" fontId="9" fillId="18" borderId="10" xfId="0" applyNumberFormat="1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justify" wrapText="1"/>
    </xf>
    <xf numFmtId="49" fontId="18" fillId="18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left" vertical="top"/>
      <protection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/>
    </xf>
    <xf numFmtId="49" fontId="9" fillId="0" borderId="95" xfId="0" applyNumberFormat="1" applyFont="1" applyFill="1" applyBorder="1" applyAlignment="1">
      <alignment horizontal="center" vertical="center"/>
    </xf>
    <xf numFmtId="0" fontId="36" fillId="0" borderId="96" xfId="0" applyNumberFormat="1" applyFont="1" applyFill="1" applyBorder="1" applyAlignment="1" applyProtection="1">
      <alignment horizontal="center" vertical="center"/>
      <protection/>
    </xf>
    <xf numFmtId="0" fontId="9" fillId="0" borderId="97" xfId="0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97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7" xfId="54" applyNumberFormat="1" applyFont="1" applyFill="1" applyBorder="1" applyAlignment="1" applyProtection="1">
      <alignment horizontal="center" vertical="center"/>
      <protection/>
    </xf>
    <xf numFmtId="199" fontId="11" fillId="0" borderId="97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12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1" fillId="0" borderId="64" xfId="0" applyNumberFormat="1" applyFont="1" applyFill="1" applyBorder="1" applyAlignment="1">
      <alignment horizontal="left" vertical="center" wrapText="1"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 applyProtection="1">
      <alignment vertical="center"/>
      <protection/>
    </xf>
    <xf numFmtId="190" fontId="43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left" vertical="center"/>
    </xf>
    <xf numFmtId="190" fontId="9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190" fontId="11" fillId="0" borderId="15" xfId="0" applyNumberFormat="1" applyFont="1" applyFill="1" applyBorder="1" applyAlignment="1" applyProtection="1">
      <alignment vertical="center"/>
      <protection/>
    </xf>
    <xf numFmtId="190" fontId="43" fillId="0" borderId="15" xfId="0" applyNumberFormat="1" applyFont="1" applyFill="1" applyBorder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11" fillId="0" borderId="116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11" fillId="0" borderId="90" xfId="0" applyNumberFormat="1" applyFont="1" applyFill="1" applyBorder="1" applyAlignment="1" applyProtection="1">
      <alignment horizontal="center" vertical="center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17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32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17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56" applyFont="1" applyBorder="1" applyAlignment="1">
      <alignment horizontal="center"/>
      <protection/>
    </xf>
    <xf numFmtId="0" fontId="39" fillId="0" borderId="0" xfId="0" applyFont="1" applyBorder="1" applyAlignment="1">
      <alignment horizontal="center"/>
    </xf>
    <xf numFmtId="0" fontId="21" fillId="0" borderId="0" xfId="56" applyFont="1" applyAlignment="1">
      <alignment horizontal="center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22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6" fillId="0" borderId="0" xfId="56" applyFont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22" fillId="0" borderId="0" xfId="56" applyFont="1" applyBorder="1" applyAlignment="1">
      <alignment horizontal="left" wrapText="1"/>
      <protection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118" xfId="0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9" fillId="0" borderId="10" xfId="56" applyFont="1" applyBorder="1" applyAlignment="1">
      <alignment horizontal="center" vertical="center" textRotation="90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15" fillId="0" borderId="121" xfId="53" applyFont="1" applyFill="1" applyBorder="1" applyAlignment="1">
      <alignment horizontal="center" vertical="center" wrapText="1"/>
      <protection/>
    </xf>
    <xf numFmtId="0" fontId="28" fillId="0" borderId="117" xfId="55" applyFont="1" applyFill="1" applyBorder="1" applyAlignment="1">
      <alignment wrapText="1"/>
      <protection/>
    </xf>
    <xf numFmtId="0" fontId="28" fillId="0" borderId="122" xfId="55" applyFont="1" applyFill="1" applyBorder="1" applyAlignment="1">
      <alignment wrapText="1"/>
      <protection/>
    </xf>
    <xf numFmtId="0" fontId="28" fillId="0" borderId="123" xfId="55" applyFont="1" applyFill="1" applyBorder="1" applyAlignment="1">
      <alignment wrapText="1"/>
      <protection/>
    </xf>
    <xf numFmtId="0" fontId="28" fillId="0" borderId="0" xfId="55" applyFont="1" applyFill="1" applyAlignment="1">
      <alignment wrapText="1"/>
      <protection/>
    </xf>
    <xf numFmtId="0" fontId="28" fillId="0" borderId="32" xfId="55" applyFont="1" applyFill="1" applyBorder="1" applyAlignment="1">
      <alignment wrapText="1"/>
      <protection/>
    </xf>
    <xf numFmtId="0" fontId="28" fillId="0" borderId="28" xfId="55" applyFont="1" applyFill="1" applyBorder="1" applyAlignment="1">
      <alignment wrapText="1"/>
      <protection/>
    </xf>
    <xf numFmtId="0" fontId="28" fillId="0" borderId="70" xfId="55" applyFont="1" applyFill="1" applyBorder="1" applyAlignment="1">
      <alignment wrapText="1"/>
      <protection/>
    </xf>
    <xf numFmtId="0" fontId="28" fillId="0" borderId="35" xfId="55" applyFont="1" applyFill="1" applyBorder="1" applyAlignment="1">
      <alignment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17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0" fontId="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31" fillId="0" borderId="117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17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wrapText="1"/>
      <protection/>
    </xf>
    <xf numFmtId="0" fontId="28" fillId="0" borderId="117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31" fillId="0" borderId="124" xfId="56" applyFont="1" applyBorder="1" applyAlignment="1">
      <alignment horizontal="center" vertical="center" wrapText="1"/>
      <protection/>
    </xf>
    <xf numFmtId="0" fontId="28" fillId="0" borderId="125" xfId="56" applyFont="1" applyBorder="1" applyAlignment="1">
      <alignment horizontal="center" vertical="center" wrapText="1"/>
      <protection/>
    </xf>
    <xf numFmtId="0" fontId="28" fillId="0" borderId="126" xfId="56" applyFont="1" applyBorder="1" applyAlignment="1">
      <alignment horizontal="center" vertical="center" wrapText="1"/>
      <protection/>
    </xf>
    <xf numFmtId="0" fontId="10" fillId="0" borderId="127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0" fontId="9" fillId="0" borderId="128" xfId="0" applyNumberFormat="1" applyFont="1" applyFill="1" applyBorder="1" applyAlignment="1" applyProtection="1">
      <alignment horizontal="center" vertical="center"/>
      <protection/>
    </xf>
    <xf numFmtId="190" fontId="9" fillId="0" borderId="129" xfId="0" applyNumberFormat="1" applyFont="1" applyFill="1" applyBorder="1" applyAlignment="1" applyProtection="1">
      <alignment horizontal="center" vertical="center"/>
      <protection/>
    </xf>
    <xf numFmtId="190" fontId="9" fillId="0" borderId="130" xfId="0" applyNumberFormat="1" applyFont="1" applyFill="1" applyBorder="1" applyAlignment="1" applyProtection="1">
      <alignment horizontal="center" vertical="center"/>
      <protection/>
    </xf>
    <xf numFmtId="190" fontId="9" fillId="0" borderId="131" xfId="0" applyNumberFormat="1" applyFont="1" applyFill="1" applyBorder="1" applyAlignment="1" applyProtection="1">
      <alignment horizontal="center" vertical="center"/>
      <protection/>
    </xf>
    <xf numFmtId="190" fontId="9" fillId="0" borderId="132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33" xfId="0" applyNumberFormat="1" applyFont="1" applyFill="1" applyBorder="1" applyAlignment="1" applyProtection="1">
      <alignment horizontal="center" vertical="center"/>
      <protection/>
    </xf>
    <xf numFmtId="190" fontId="9" fillId="0" borderId="134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11" fillId="0" borderId="135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1" fontId="11" fillId="0" borderId="135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0" fontId="11" fillId="0" borderId="136" xfId="0" applyFont="1" applyFill="1" applyBorder="1" applyAlignment="1">
      <alignment horizontal="center" vertical="center" wrapText="1"/>
    </xf>
    <xf numFmtId="0" fontId="11" fillId="0" borderId="137" xfId="0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0" fontId="10" fillId="0" borderId="139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0" xfId="0" applyNumberFormat="1" applyFont="1" applyFill="1" applyBorder="1" applyAlignment="1" applyProtection="1">
      <alignment horizontal="center" vertical="center" wrapText="1"/>
      <protection/>
    </xf>
    <xf numFmtId="190" fontId="9" fillId="0" borderId="141" xfId="0" applyNumberFormat="1" applyFont="1" applyFill="1" applyBorder="1" applyAlignment="1" applyProtection="1">
      <alignment horizontal="center" vertical="center" wrapText="1"/>
      <protection/>
    </xf>
    <xf numFmtId="190" fontId="9" fillId="0" borderId="142" xfId="0" applyNumberFormat="1" applyFont="1" applyFill="1" applyBorder="1" applyAlignment="1" applyProtection="1">
      <alignment horizontal="center" vertical="center" wrapText="1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43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44" xfId="0" applyNumberFormat="1" applyFont="1" applyFill="1" applyBorder="1" applyAlignment="1" applyProtection="1">
      <alignment horizontal="center" vertical="center"/>
      <protection/>
    </xf>
    <xf numFmtId="0" fontId="9" fillId="0" borderId="145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46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2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 wrapText="1"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1" fontId="11" fillId="0" borderId="137" xfId="0" applyNumberFormat="1" applyFont="1" applyFill="1" applyBorder="1" applyAlignment="1" applyProtection="1">
      <alignment horizontal="center" vertical="center"/>
      <protection/>
    </xf>
    <xf numFmtId="0" fontId="6" fillId="0" borderId="147" xfId="0" applyNumberFormat="1" applyFont="1" applyFill="1" applyBorder="1" applyAlignment="1" applyProtection="1">
      <alignment horizontal="center" vertical="center" wrapText="1"/>
      <protection/>
    </xf>
    <xf numFmtId="0" fontId="6" fillId="0" borderId="137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34" xfId="0" applyNumberFormat="1" applyFont="1" applyFill="1" applyBorder="1" applyAlignment="1" applyProtection="1">
      <alignment horizontal="center" vertical="center" wrapText="1"/>
      <protection/>
    </xf>
    <xf numFmtId="0" fontId="0" fillId="0" borderId="134" xfId="0" applyFont="1" applyFill="1" applyBorder="1" applyAlignment="1">
      <alignment horizontal="center" vertical="center" wrapText="1"/>
    </xf>
    <xf numFmtId="0" fontId="0" fillId="0" borderId="144" xfId="0" applyFont="1" applyFill="1" applyBorder="1" applyAlignment="1">
      <alignment horizontal="center" vertical="center" wrapText="1"/>
    </xf>
    <xf numFmtId="190" fontId="9" fillId="0" borderId="148" xfId="0" applyNumberFormat="1" applyFont="1" applyFill="1" applyBorder="1" applyAlignment="1" applyProtection="1">
      <alignment horizontal="center" vertical="center" wrapText="1"/>
      <protection/>
    </xf>
    <xf numFmtId="190" fontId="9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Font="1" applyFill="1" applyBorder="1" applyAlignment="1">
      <alignment horizontal="center" vertical="center" wrapText="1"/>
    </xf>
    <xf numFmtId="190" fontId="9" fillId="0" borderId="15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49" fontId="11" fillId="0" borderId="136" xfId="0" applyNumberFormat="1" applyFont="1" applyFill="1" applyBorder="1" applyAlignment="1" applyProtection="1">
      <alignment horizontal="center" vertical="center" wrapText="1"/>
      <protection/>
    </xf>
    <xf numFmtId="49" fontId="11" fillId="0" borderId="137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53" xfId="0" applyNumberFormat="1" applyFont="1" applyFill="1" applyBorder="1" applyAlignment="1" applyProtection="1">
      <alignment horizontal="center" vertical="center"/>
      <protection/>
    </xf>
    <xf numFmtId="0" fontId="0" fillId="0" borderId="154" xfId="0" applyFill="1" applyBorder="1" applyAlignment="1">
      <alignment/>
    </xf>
    <xf numFmtId="49" fontId="11" fillId="0" borderId="155" xfId="0" applyNumberFormat="1" applyFont="1" applyFill="1" applyBorder="1" applyAlignment="1" applyProtection="1">
      <alignment horizontal="center" vertical="center" wrapText="1"/>
      <protection/>
    </xf>
    <xf numFmtId="49" fontId="11" fillId="0" borderId="156" xfId="0" applyNumberFormat="1" applyFont="1" applyFill="1" applyBorder="1" applyAlignment="1" applyProtection="1">
      <alignment horizontal="center" vertical="center" wrapText="1"/>
      <protection/>
    </xf>
    <xf numFmtId="190" fontId="11" fillId="0" borderId="157" xfId="0" applyNumberFormat="1" applyFont="1" applyFill="1" applyBorder="1" applyAlignment="1" applyProtection="1">
      <alignment horizontal="center" vertical="center" wrapText="1"/>
      <protection/>
    </xf>
    <xf numFmtId="190" fontId="11" fillId="0" borderId="158" xfId="0" applyNumberFormat="1" applyFont="1" applyFill="1" applyBorder="1" applyAlignment="1" applyProtection="1">
      <alignment horizontal="center" vertical="center" wrapText="1"/>
      <protection/>
    </xf>
    <xf numFmtId="190" fontId="11" fillId="0" borderId="159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60" xfId="0" applyNumberFormat="1" applyFont="1" applyFill="1" applyBorder="1" applyAlignment="1" applyProtection="1">
      <alignment horizontal="center" vertical="center"/>
      <protection/>
    </xf>
    <xf numFmtId="0" fontId="0" fillId="0" borderId="161" xfId="0" applyFill="1" applyBorder="1" applyAlignment="1">
      <alignment horizontal="center" vertical="center"/>
    </xf>
    <xf numFmtId="0" fontId="0" fillId="0" borderId="162" xfId="0" applyFill="1" applyBorder="1" applyAlignment="1">
      <alignment horizontal="center" vertical="center"/>
    </xf>
    <xf numFmtId="191" fontId="11" fillId="0" borderId="136" xfId="0" applyNumberFormat="1" applyFont="1" applyFill="1" applyBorder="1" applyAlignment="1" applyProtection="1">
      <alignment horizontal="center" vertical="center"/>
      <protection/>
    </xf>
    <xf numFmtId="49" fontId="9" fillId="0" borderId="113" xfId="54" applyNumberFormat="1" applyFont="1" applyFill="1" applyBorder="1" applyAlignment="1" applyProtection="1">
      <alignment horizontal="center" vertical="center"/>
      <protection/>
    </xf>
    <xf numFmtId="49" fontId="9" fillId="0" borderId="163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191" fontId="11" fillId="0" borderId="155" xfId="0" applyNumberFormat="1" applyFont="1" applyFill="1" applyBorder="1" applyAlignment="1" applyProtection="1">
      <alignment horizontal="center" vertical="center"/>
      <protection/>
    </xf>
    <xf numFmtId="191" fontId="11" fillId="0" borderId="156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7" fillId="0" borderId="164" xfId="0" applyFont="1" applyFill="1" applyBorder="1" applyAlignment="1">
      <alignment horizontal="center"/>
    </xf>
    <xf numFmtId="0" fontId="7" fillId="0" borderId="139" xfId="0" applyFont="1" applyFill="1" applyBorder="1" applyAlignment="1">
      <alignment horizontal="center"/>
    </xf>
    <xf numFmtId="0" fontId="7" fillId="0" borderId="165" xfId="0" applyFont="1" applyFill="1" applyBorder="1" applyAlignment="1">
      <alignment horizontal="center"/>
    </xf>
    <xf numFmtId="0" fontId="7" fillId="0" borderId="164" xfId="0" applyFont="1" applyFill="1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0" fontId="7" fillId="0" borderId="165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/>
    </xf>
    <xf numFmtId="0" fontId="10" fillId="0" borderId="164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191" fontId="36" fillId="0" borderId="135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191" fontId="36" fillId="0" borderId="137" xfId="0" applyNumberFormat="1" applyFont="1" applyFill="1" applyBorder="1" applyAlignment="1" applyProtection="1">
      <alignment horizontal="center" vertical="center"/>
      <protection/>
    </xf>
    <xf numFmtId="191" fontId="36" fillId="0" borderId="136" xfId="0" applyNumberFormat="1" applyFont="1" applyFill="1" applyBorder="1" applyAlignment="1" applyProtection="1">
      <alignment horizontal="center" vertical="center"/>
      <protection/>
    </xf>
    <xf numFmtId="49" fontId="9" fillId="0" borderId="117" xfId="0" applyNumberFormat="1" applyFont="1" applyFill="1" applyBorder="1" applyAlignment="1">
      <alignment horizontal="center" vertical="center" wrapText="1"/>
    </xf>
    <xf numFmtId="0" fontId="0" fillId="0" borderId="117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A6" sqref="A6:O6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8" t="s">
        <v>82</v>
      </c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  <c r="AN2" s="618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617" t="s">
        <v>251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617" t="s">
        <v>252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52" t="s">
        <v>26</v>
      </c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22" t="s">
        <v>250</v>
      </c>
      <c r="AO4" s="623"/>
      <c r="AP4" s="623"/>
      <c r="AQ4" s="623"/>
      <c r="AR4" s="623"/>
      <c r="AS4" s="623"/>
      <c r="AT4" s="623"/>
      <c r="AU4" s="623"/>
      <c r="AV4" s="623"/>
      <c r="AW4" s="623"/>
      <c r="AX4" s="623"/>
      <c r="AY4" s="623"/>
      <c r="AZ4" s="623"/>
      <c r="BA4" s="623"/>
    </row>
    <row r="5" spans="1:53" ht="26.25" customHeight="1">
      <c r="A5" s="617" t="s">
        <v>277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</row>
    <row r="6" spans="1:53" s="110" customFormat="1" ht="27.75" customHeight="1">
      <c r="A6" s="655" t="s">
        <v>363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624" t="s">
        <v>278</v>
      </c>
      <c r="AO6" s="625"/>
      <c r="AP6" s="625"/>
      <c r="AQ6" s="625"/>
      <c r="AR6" s="625"/>
      <c r="AS6" s="625"/>
      <c r="AT6" s="625"/>
      <c r="AU6" s="625"/>
      <c r="AV6" s="625"/>
      <c r="AW6" s="625"/>
      <c r="AX6" s="625"/>
      <c r="AY6" s="625"/>
      <c r="AZ6" s="625"/>
      <c r="BA6" s="625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19" t="s">
        <v>249</v>
      </c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</row>
    <row r="8" spans="1:53" s="110" customFormat="1" ht="28.5" customHeight="1">
      <c r="A8" s="617" t="s">
        <v>25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</row>
    <row r="9" spans="1:53" s="110" customFormat="1" ht="24.75" customHeight="1">
      <c r="A9" s="617" t="s">
        <v>253</v>
      </c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</row>
    <row r="10" spans="1:56" s="110" customFormat="1" ht="27" customHeight="1">
      <c r="A10" s="616"/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26" t="s">
        <v>85</v>
      </c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7"/>
      <c r="AN10" s="615"/>
      <c r="AO10" s="615"/>
      <c r="AP10" s="615"/>
      <c r="AQ10" s="615"/>
      <c r="AR10" s="615"/>
      <c r="AS10" s="615"/>
      <c r="AT10" s="615"/>
      <c r="AU10" s="615"/>
      <c r="AV10" s="615"/>
      <c r="AW10" s="615"/>
      <c r="AX10" s="615"/>
      <c r="AY10" s="615"/>
      <c r="AZ10" s="615"/>
      <c r="BA10" s="615"/>
      <c r="BB10" s="615"/>
      <c r="BC10" s="615"/>
      <c r="BD10" s="615"/>
    </row>
    <row r="11" spans="16:56" s="110" customFormat="1" ht="27.75" customHeight="1">
      <c r="P11" s="635" t="s">
        <v>93</v>
      </c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15"/>
      <c r="AO11" s="615"/>
      <c r="AP11" s="615"/>
      <c r="AQ11" s="615"/>
      <c r="AR11" s="615"/>
      <c r="AS11" s="615"/>
      <c r="AT11" s="615"/>
      <c r="AU11" s="615"/>
      <c r="AV11" s="615"/>
      <c r="AW11" s="615"/>
      <c r="AX11" s="615"/>
      <c r="AY11" s="615"/>
      <c r="AZ11" s="615"/>
      <c r="BA11" s="615"/>
      <c r="BB11" s="615"/>
      <c r="BC11" s="615"/>
      <c r="BD11" s="615"/>
    </row>
    <row r="12" spans="16:56" s="110" customFormat="1" ht="27.75" customHeight="1">
      <c r="P12" s="633" t="s">
        <v>229</v>
      </c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108"/>
      <c r="AM12" s="108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</row>
    <row r="13" spans="16:56" s="110" customFormat="1" ht="27.75" customHeight="1">
      <c r="P13" s="633" t="s">
        <v>230</v>
      </c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123"/>
      <c r="AL13" s="108"/>
      <c r="AM13" s="108"/>
      <c r="AN13" s="615"/>
      <c r="AO13" s="615"/>
      <c r="AP13" s="615"/>
      <c r="AQ13" s="615"/>
      <c r="AR13" s="615"/>
      <c r="AS13" s="615"/>
      <c r="AT13" s="615"/>
      <c r="AU13" s="615"/>
      <c r="AV13" s="615"/>
      <c r="AW13" s="615"/>
      <c r="AX13" s="615"/>
      <c r="AY13" s="615"/>
      <c r="AZ13" s="615"/>
      <c r="BA13" s="615"/>
      <c r="BB13" s="615"/>
      <c r="BC13" s="615"/>
      <c r="BD13" s="615"/>
    </row>
    <row r="14" spans="16:56" s="110" customFormat="1" ht="27.75" customHeight="1">
      <c r="P14" s="628" t="s">
        <v>280</v>
      </c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30"/>
      <c r="AK14" s="630"/>
      <c r="AL14" s="630"/>
      <c r="AM14" s="112"/>
      <c r="AN14" s="615"/>
      <c r="AO14" s="615"/>
      <c r="AP14" s="615"/>
      <c r="AQ14" s="615"/>
      <c r="AR14" s="615"/>
      <c r="AS14" s="615"/>
      <c r="AT14" s="615"/>
      <c r="AU14" s="615"/>
      <c r="AV14" s="615"/>
      <c r="AW14" s="615"/>
      <c r="AX14" s="615"/>
      <c r="AY14" s="615"/>
      <c r="AZ14" s="615"/>
      <c r="BA14" s="615"/>
      <c r="BB14" s="615"/>
      <c r="BC14" s="615"/>
      <c r="BD14" s="615"/>
    </row>
    <row r="15" spans="16:56" s="110" customFormat="1" ht="27.75" customHeight="1">
      <c r="P15" s="636" t="s">
        <v>279</v>
      </c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2"/>
      <c r="AH15" s="632"/>
      <c r="AI15" s="632"/>
      <c r="AJ15" s="632"/>
      <c r="AK15" s="632"/>
      <c r="AL15" s="632"/>
      <c r="AM15" s="632"/>
      <c r="AN15" s="615"/>
      <c r="AO15" s="615"/>
      <c r="AP15" s="615"/>
      <c r="AQ15" s="615"/>
      <c r="AR15" s="615"/>
      <c r="AS15" s="615"/>
      <c r="AT15" s="615"/>
      <c r="AU15" s="615"/>
      <c r="AV15" s="615"/>
      <c r="AW15" s="615"/>
      <c r="AX15" s="615"/>
      <c r="AY15" s="615"/>
      <c r="AZ15" s="615"/>
      <c r="BA15" s="615"/>
      <c r="BB15" s="615"/>
      <c r="BC15" s="615"/>
      <c r="BD15" s="615"/>
    </row>
    <row r="16" spans="16:56" s="110" customFormat="1" ht="28.5" customHeight="1">
      <c r="P16" s="631"/>
      <c r="Q16" s="632"/>
      <c r="R16" s="632"/>
      <c r="S16" s="632"/>
      <c r="T16" s="632"/>
      <c r="U16" s="632"/>
      <c r="V16" s="632"/>
      <c r="W16" s="632"/>
      <c r="X16" s="632"/>
      <c r="Y16" s="632"/>
      <c r="Z16" s="632"/>
      <c r="AA16" s="632"/>
      <c r="AB16" s="632"/>
      <c r="AC16" s="632"/>
      <c r="AD16" s="632"/>
      <c r="AE16" s="632"/>
      <c r="AF16" s="632"/>
      <c r="AG16" s="632"/>
      <c r="AH16" s="632"/>
      <c r="AI16" s="632"/>
      <c r="AJ16" s="632"/>
      <c r="AK16" s="632"/>
      <c r="AL16" s="632"/>
      <c r="AM16" s="632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  <c r="AY16" s="615"/>
      <c r="AZ16" s="615"/>
      <c r="BA16" s="615"/>
      <c r="BB16" s="615"/>
      <c r="BC16" s="615"/>
      <c r="BD16" s="615"/>
    </row>
    <row r="17" spans="16:56" s="110" customFormat="1" ht="28.5" customHeight="1">
      <c r="P17" s="636"/>
      <c r="Q17" s="637"/>
      <c r="R17" s="637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2"/>
      <c r="AH17" s="632"/>
      <c r="AI17" s="632"/>
      <c r="AJ17" s="632"/>
      <c r="AK17" s="632"/>
      <c r="AL17" s="632"/>
      <c r="AM17" s="632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5"/>
      <c r="AZ17" s="615"/>
      <c r="BA17" s="615"/>
      <c r="BB17" s="615"/>
      <c r="BC17" s="615"/>
      <c r="BD17" s="615"/>
    </row>
    <row r="18" spans="40:56" s="110" customFormat="1" ht="27.75" customHeight="1">
      <c r="AN18" s="639"/>
      <c r="AO18" s="639"/>
      <c r="AP18" s="639"/>
      <c r="AQ18" s="639"/>
      <c r="AR18" s="639"/>
      <c r="AS18" s="639"/>
      <c r="AT18" s="639"/>
      <c r="AU18" s="639"/>
      <c r="AV18" s="639"/>
      <c r="AW18" s="639"/>
      <c r="AX18" s="639"/>
      <c r="AY18" s="639"/>
      <c r="AZ18" s="639"/>
      <c r="BA18" s="639"/>
      <c r="BB18" s="639"/>
      <c r="BC18" s="639"/>
      <c r="BD18" s="639"/>
    </row>
    <row r="19" spans="1:53" s="110" customFormat="1" ht="25.5">
      <c r="A19" s="626" t="s">
        <v>356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26"/>
      <c r="AO19" s="626"/>
      <c r="AP19" s="626"/>
      <c r="AQ19" s="626"/>
      <c r="AR19" s="626"/>
      <c r="AS19" s="626"/>
      <c r="AT19" s="626"/>
      <c r="AU19" s="626"/>
      <c r="AV19" s="626"/>
      <c r="AW19" s="626"/>
      <c r="AX19" s="626"/>
      <c r="AY19" s="626"/>
      <c r="AZ19" s="626"/>
      <c r="BA19" s="626"/>
    </row>
    <row r="20" spans="1:53" ht="18" customHeight="1">
      <c r="A20" s="657" t="s">
        <v>22</v>
      </c>
      <c r="B20" s="598" t="s">
        <v>10</v>
      </c>
      <c r="C20" s="598"/>
      <c r="D20" s="598"/>
      <c r="E20" s="598"/>
      <c r="F20" s="598" t="s">
        <v>11</v>
      </c>
      <c r="G20" s="598"/>
      <c r="H20" s="598"/>
      <c r="I20" s="598"/>
      <c r="J20" s="598" t="s">
        <v>12</v>
      </c>
      <c r="K20" s="598"/>
      <c r="L20" s="598"/>
      <c r="M20" s="598"/>
      <c r="N20" s="598" t="s">
        <v>13</v>
      </c>
      <c r="O20" s="598"/>
      <c r="P20" s="598"/>
      <c r="Q20" s="598"/>
      <c r="R20" s="598"/>
      <c r="S20" s="644" t="s">
        <v>14</v>
      </c>
      <c r="T20" s="654"/>
      <c r="U20" s="654"/>
      <c r="V20" s="654"/>
      <c r="W20" s="646"/>
      <c r="X20" s="644" t="s">
        <v>15</v>
      </c>
      <c r="Y20" s="645"/>
      <c r="Z20" s="645"/>
      <c r="AA20" s="646"/>
      <c r="AB20" s="598" t="s">
        <v>16</v>
      </c>
      <c r="AC20" s="598"/>
      <c r="AD20" s="598"/>
      <c r="AE20" s="598"/>
      <c r="AF20" s="598" t="s">
        <v>17</v>
      </c>
      <c r="AG20" s="598"/>
      <c r="AH20" s="598"/>
      <c r="AI20" s="598"/>
      <c r="AJ20" s="644" t="s">
        <v>18</v>
      </c>
      <c r="AK20" s="654"/>
      <c r="AL20" s="654"/>
      <c r="AM20" s="654"/>
      <c r="AN20" s="646"/>
      <c r="AO20" s="644" t="s">
        <v>19</v>
      </c>
      <c r="AP20" s="645"/>
      <c r="AQ20" s="645"/>
      <c r="AR20" s="646"/>
      <c r="AS20" s="598" t="s">
        <v>20</v>
      </c>
      <c r="AT20" s="598"/>
      <c r="AU20" s="598"/>
      <c r="AV20" s="598"/>
      <c r="AW20" s="598" t="s">
        <v>21</v>
      </c>
      <c r="AX20" s="598"/>
      <c r="AY20" s="598"/>
      <c r="AZ20" s="598"/>
      <c r="BA20" s="598"/>
    </row>
    <row r="21" spans="1:53" s="113" customFormat="1" ht="20.25" customHeight="1">
      <c r="A21" s="657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267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267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275</v>
      </c>
      <c r="AS23" s="640" t="s">
        <v>47</v>
      </c>
      <c r="AT23" s="641"/>
      <c r="AU23" s="641"/>
      <c r="AV23" s="641"/>
      <c r="AW23" s="641"/>
      <c r="AX23" s="641"/>
      <c r="AY23" s="641"/>
      <c r="AZ23" s="641"/>
      <c r="BA23" s="642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719" t="s">
        <v>361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19"/>
      <c r="AR25" s="719"/>
      <c r="AS25" s="719"/>
      <c r="AT25" s="719"/>
      <c r="AU25" s="719"/>
      <c r="AV25" s="719"/>
      <c r="AW25" s="719"/>
      <c r="AX25" s="719"/>
      <c r="AY25" s="719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678" t="s">
        <v>353</v>
      </c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79"/>
      <c r="AG27" s="679"/>
      <c r="AH27" s="679"/>
      <c r="AI27" s="679"/>
      <c r="AJ27" s="679"/>
      <c r="AK27" s="679"/>
      <c r="AL27" s="679"/>
      <c r="AM27" s="679"/>
      <c r="AN27" s="679"/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  <c r="AZ27" s="679"/>
      <c r="BA27" s="679"/>
    </row>
    <row r="28" spans="1:53" ht="22.5" customHeight="1">
      <c r="A28" s="658" t="s">
        <v>22</v>
      </c>
      <c r="B28" s="604"/>
      <c r="C28" s="668" t="s">
        <v>23</v>
      </c>
      <c r="D28" s="603"/>
      <c r="E28" s="603"/>
      <c r="F28" s="604"/>
      <c r="G28" s="669" t="s">
        <v>276</v>
      </c>
      <c r="H28" s="670"/>
      <c r="I28" s="671"/>
      <c r="J28" s="602" t="s">
        <v>6</v>
      </c>
      <c r="K28" s="603"/>
      <c r="L28" s="603"/>
      <c r="M28" s="604"/>
      <c r="N28" s="602" t="s">
        <v>88</v>
      </c>
      <c r="O28" s="603"/>
      <c r="P28" s="604"/>
      <c r="Q28" s="659" t="s">
        <v>362</v>
      </c>
      <c r="R28" s="660"/>
      <c r="S28" s="661"/>
      <c r="T28" s="602" t="s">
        <v>89</v>
      </c>
      <c r="U28" s="603"/>
      <c r="V28" s="604"/>
      <c r="W28" s="602" t="s">
        <v>90</v>
      </c>
      <c r="X28" s="603"/>
      <c r="Y28" s="604"/>
      <c r="Z28" s="118"/>
      <c r="AA28" s="638" t="s">
        <v>91</v>
      </c>
      <c r="AB28" s="638"/>
      <c r="AC28" s="638"/>
      <c r="AD28" s="638"/>
      <c r="AE28" s="638"/>
      <c r="AF28" s="612" t="s">
        <v>265</v>
      </c>
      <c r="AG28" s="612"/>
      <c r="AH28" s="612"/>
      <c r="AI28" s="612" t="s">
        <v>92</v>
      </c>
      <c r="AJ28" s="612"/>
      <c r="AK28" s="612"/>
      <c r="AL28" s="119"/>
      <c r="AM28" s="592" t="s">
        <v>354</v>
      </c>
      <c r="AN28" s="593"/>
      <c r="AO28" s="594"/>
      <c r="AP28" s="611" t="s">
        <v>355</v>
      </c>
      <c r="AQ28" s="612"/>
      <c r="AR28" s="612"/>
      <c r="AS28" s="612"/>
      <c r="AT28" s="612"/>
      <c r="AU28" s="612"/>
      <c r="AV28" s="612"/>
      <c r="AW28" s="612"/>
      <c r="AX28" s="612" t="s">
        <v>265</v>
      </c>
      <c r="AY28" s="612"/>
      <c r="AZ28" s="612"/>
      <c r="BA28" s="643"/>
    </row>
    <row r="29" spans="1:53" ht="15.75" customHeight="1">
      <c r="A29" s="605"/>
      <c r="B29" s="607"/>
      <c r="C29" s="605"/>
      <c r="D29" s="606"/>
      <c r="E29" s="606"/>
      <c r="F29" s="607"/>
      <c r="G29" s="672"/>
      <c r="H29" s="673"/>
      <c r="I29" s="674"/>
      <c r="J29" s="605"/>
      <c r="K29" s="606"/>
      <c r="L29" s="606"/>
      <c r="M29" s="607"/>
      <c r="N29" s="605"/>
      <c r="O29" s="606"/>
      <c r="P29" s="607"/>
      <c r="Q29" s="662"/>
      <c r="R29" s="663"/>
      <c r="S29" s="664"/>
      <c r="T29" s="605"/>
      <c r="U29" s="606"/>
      <c r="V29" s="607"/>
      <c r="W29" s="605"/>
      <c r="X29" s="606"/>
      <c r="Y29" s="607"/>
      <c r="Z29" s="118"/>
      <c r="AA29" s="638"/>
      <c r="AB29" s="638"/>
      <c r="AC29" s="638"/>
      <c r="AD29" s="638"/>
      <c r="AE29" s="638"/>
      <c r="AF29" s="612"/>
      <c r="AG29" s="612"/>
      <c r="AH29" s="612"/>
      <c r="AI29" s="612"/>
      <c r="AJ29" s="612"/>
      <c r="AK29" s="612"/>
      <c r="AL29" s="120"/>
      <c r="AM29" s="595"/>
      <c r="AN29" s="590"/>
      <c r="AO29" s="591"/>
      <c r="AP29" s="611"/>
      <c r="AQ29" s="612"/>
      <c r="AR29" s="612"/>
      <c r="AS29" s="612"/>
      <c r="AT29" s="612"/>
      <c r="AU29" s="612"/>
      <c r="AV29" s="612"/>
      <c r="AW29" s="612"/>
      <c r="AX29" s="612"/>
      <c r="AY29" s="612"/>
      <c r="AZ29" s="612"/>
      <c r="BA29" s="643"/>
    </row>
    <row r="30" spans="1:53" ht="58.5" customHeight="1">
      <c r="A30" s="608"/>
      <c r="B30" s="610"/>
      <c r="C30" s="608"/>
      <c r="D30" s="609"/>
      <c r="E30" s="609"/>
      <c r="F30" s="610"/>
      <c r="G30" s="675"/>
      <c r="H30" s="676"/>
      <c r="I30" s="677"/>
      <c r="J30" s="608"/>
      <c r="K30" s="609"/>
      <c r="L30" s="609"/>
      <c r="M30" s="610"/>
      <c r="N30" s="608"/>
      <c r="O30" s="609"/>
      <c r="P30" s="610"/>
      <c r="Q30" s="665"/>
      <c r="R30" s="666"/>
      <c r="S30" s="667"/>
      <c r="T30" s="608"/>
      <c r="U30" s="609"/>
      <c r="V30" s="610"/>
      <c r="W30" s="608"/>
      <c r="X30" s="609"/>
      <c r="Y30" s="610"/>
      <c r="Z30" s="118"/>
      <c r="AA30" s="638"/>
      <c r="AB30" s="638"/>
      <c r="AC30" s="638"/>
      <c r="AD30" s="638"/>
      <c r="AE30" s="638"/>
      <c r="AF30" s="612"/>
      <c r="AG30" s="612"/>
      <c r="AH30" s="612"/>
      <c r="AI30" s="612"/>
      <c r="AJ30" s="612"/>
      <c r="AK30" s="612"/>
      <c r="AL30" s="120"/>
      <c r="AM30" s="595"/>
      <c r="AN30" s="590"/>
      <c r="AO30" s="591"/>
      <c r="AP30" s="611"/>
      <c r="AQ30" s="612"/>
      <c r="AR30" s="612"/>
      <c r="AS30" s="612"/>
      <c r="AT30" s="612"/>
      <c r="AU30" s="612"/>
      <c r="AV30" s="612"/>
      <c r="AW30" s="612"/>
      <c r="AX30" s="612"/>
      <c r="AY30" s="612"/>
      <c r="AZ30" s="612"/>
      <c r="BA30" s="643"/>
    </row>
    <row r="31" spans="1:53" ht="36" customHeight="1">
      <c r="A31" s="720">
        <v>1</v>
      </c>
      <c r="B31" s="721"/>
      <c r="C31" s="682">
        <v>34</v>
      </c>
      <c r="D31" s="600"/>
      <c r="E31" s="600"/>
      <c r="F31" s="601"/>
      <c r="G31" s="599">
        <v>6</v>
      </c>
      <c r="H31" s="600"/>
      <c r="I31" s="601"/>
      <c r="J31" s="599">
        <v>2</v>
      </c>
      <c r="K31" s="600"/>
      <c r="L31" s="600"/>
      <c r="M31" s="601"/>
      <c r="N31" s="722"/>
      <c r="O31" s="723"/>
      <c r="P31" s="724"/>
      <c r="Q31" s="647"/>
      <c r="R31" s="648"/>
      <c r="S31" s="649"/>
      <c r="T31" s="599">
        <v>10</v>
      </c>
      <c r="U31" s="600"/>
      <c r="V31" s="601"/>
      <c r="W31" s="682">
        <f>SUM(C31:V31)</f>
        <v>52</v>
      </c>
      <c r="X31" s="600"/>
      <c r="Y31" s="601"/>
      <c r="Z31" s="118"/>
      <c r="AA31" s="700" t="s">
        <v>32</v>
      </c>
      <c r="AB31" s="701"/>
      <c r="AC31" s="701"/>
      <c r="AD31" s="701"/>
      <c r="AE31" s="701"/>
      <c r="AF31" s="650" t="s">
        <v>261</v>
      </c>
      <c r="AG31" s="651"/>
      <c r="AH31" s="651"/>
      <c r="AI31" s="650">
        <v>2</v>
      </c>
      <c r="AJ31" s="651"/>
      <c r="AK31" s="651"/>
      <c r="AL31" s="120"/>
      <c r="AM31" s="589"/>
      <c r="AN31" s="596"/>
      <c r="AO31" s="597"/>
      <c r="AP31" s="613"/>
      <c r="AQ31" s="614"/>
      <c r="AR31" s="614"/>
      <c r="AS31" s="614"/>
      <c r="AT31" s="614"/>
      <c r="AU31" s="614"/>
      <c r="AV31" s="614"/>
      <c r="AW31" s="614"/>
      <c r="AX31" s="612"/>
      <c r="AY31" s="612"/>
      <c r="AZ31" s="612"/>
      <c r="BA31" s="643"/>
    </row>
    <row r="32" spans="1:53" ht="30.75" customHeight="1">
      <c r="A32" s="720">
        <v>2</v>
      </c>
      <c r="B32" s="721"/>
      <c r="C32" s="692">
        <v>28</v>
      </c>
      <c r="D32" s="716"/>
      <c r="E32" s="716"/>
      <c r="F32" s="717"/>
      <c r="G32" s="692">
        <v>4</v>
      </c>
      <c r="H32" s="716"/>
      <c r="I32" s="717"/>
      <c r="J32" s="692">
        <v>3</v>
      </c>
      <c r="K32" s="716"/>
      <c r="L32" s="716"/>
      <c r="M32" s="717"/>
      <c r="N32" s="692">
        <v>4</v>
      </c>
      <c r="O32" s="716"/>
      <c r="P32" s="717"/>
      <c r="Q32" s="692">
        <v>1</v>
      </c>
      <c r="R32" s="716"/>
      <c r="S32" s="717"/>
      <c r="T32" s="718">
        <v>2</v>
      </c>
      <c r="U32" s="716"/>
      <c r="V32" s="717"/>
      <c r="W32" s="682">
        <f>SUM(C32:V32)</f>
        <v>42</v>
      </c>
      <c r="X32" s="600"/>
      <c r="Y32" s="601"/>
      <c r="Z32" s="118"/>
      <c r="AA32" s="700" t="s">
        <v>37</v>
      </c>
      <c r="AB32" s="701"/>
      <c r="AC32" s="701"/>
      <c r="AD32" s="701"/>
      <c r="AE32" s="701"/>
      <c r="AF32" s="650" t="s">
        <v>264</v>
      </c>
      <c r="AG32" s="651"/>
      <c r="AH32" s="651"/>
      <c r="AI32" s="650">
        <v>3</v>
      </c>
      <c r="AJ32" s="651"/>
      <c r="AK32" s="651"/>
      <c r="AL32" s="121"/>
      <c r="AM32" s="692">
        <v>1</v>
      </c>
      <c r="AN32" s="693"/>
      <c r="AO32" s="694"/>
      <c r="AP32" s="704" t="s">
        <v>327</v>
      </c>
      <c r="AQ32" s="704"/>
      <c r="AR32" s="704"/>
      <c r="AS32" s="704"/>
      <c r="AT32" s="704"/>
      <c r="AU32" s="704"/>
      <c r="AV32" s="704"/>
      <c r="AW32" s="704"/>
      <c r="AX32" s="706" t="s">
        <v>264</v>
      </c>
      <c r="AY32" s="707"/>
      <c r="AZ32" s="707"/>
      <c r="BA32" s="708"/>
    </row>
    <row r="33" spans="1:53" ht="48" customHeight="1">
      <c r="A33" s="682" t="s">
        <v>31</v>
      </c>
      <c r="B33" s="601"/>
      <c r="C33" s="682">
        <f>SUM(C31:F32)</f>
        <v>62</v>
      </c>
      <c r="D33" s="600"/>
      <c r="E33" s="600"/>
      <c r="F33" s="601"/>
      <c r="G33" s="683">
        <f>SUM(G31:I32)</f>
        <v>10</v>
      </c>
      <c r="H33" s="600"/>
      <c r="I33" s="601"/>
      <c r="J33" s="682">
        <f>SUM(J31:M32)</f>
        <v>5</v>
      </c>
      <c r="K33" s="600"/>
      <c r="L33" s="600"/>
      <c r="M33" s="601"/>
      <c r="N33" s="682">
        <f>SUM(N32)</f>
        <v>4</v>
      </c>
      <c r="O33" s="600"/>
      <c r="P33" s="601"/>
      <c r="Q33" s="682">
        <f>SUM(Q32)</f>
        <v>1</v>
      </c>
      <c r="R33" s="600"/>
      <c r="S33" s="601"/>
      <c r="T33" s="683">
        <f>SUM(T31:V32)</f>
        <v>12</v>
      </c>
      <c r="U33" s="600"/>
      <c r="V33" s="601"/>
      <c r="W33" s="683">
        <f>SUM(W31:Y32)</f>
        <v>94</v>
      </c>
      <c r="X33" s="600"/>
      <c r="Y33" s="601"/>
      <c r="Z33" s="118"/>
      <c r="AA33" s="700" t="s">
        <v>30</v>
      </c>
      <c r="AB33" s="701"/>
      <c r="AC33" s="701"/>
      <c r="AD33" s="701"/>
      <c r="AE33" s="701"/>
      <c r="AF33" s="650" t="s">
        <v>264</v>
      </c>
      <c r="AG33" s="651"/>
      <c r="AH33" s="651"/>
      <c r="AI33" s="650">
        <v>4</v>
      </c>
      <c r="AJ33" s="651"/>
      <c r="AK33" s="651"/>
      <c r="AL33" s="122"/>
      <c r="AM33" s="695"/>
      <c r="AN33" s="696"/>
      <c r="AO33" s="697"/>
      <c r="AP33" s="705"/>
      <c r="AQ33" s="705"/>
      <c r="AR33" s="705"/>
      <c r="AS33" s="705"/>
      <c r="AT33" s="705"/>
      <c r="AU33" s="705"/>
      <c r="AV33" s="705"/>
      <c r="AW33" s="705"/>
      <c r="AX33" s="709"/>
      <c r="AY33" s="710"/>
      <c r="AZ33" s="710"/>
      <c r="BA33" s="711"/>
    </row>
    <row r="34" spans="1:53" ht="19.5" customHeight="1">
      <c r="A34" s="684"/>
      <c r="B34" s="685"/>
      <c r="C34" s="686"/>
      <c r="D34" s="687"/>
      <c r="E34" s="687"/>
      <c r="F34" s="687"/>
      <c r="G34" s="684"/>
      <c r="H34" s="685"/>
      <c r="I34" s="685"/>
      <c r="J34" s="684"/>
      <c r="K34" s="685"/>
      <c r="L34" s="685"/>
      <c r="M34" s="685"/>
      <c r="N34" s="686"/>
      <c r="O34" s="687"/>
      <c r="P34" s="687"/>
      <c r="Q34" s="690"/>
      <c r="R34" s="691"/>
      <c r="S34" s="691"/>
      <c r="T34" s="688"/>
      <c r="U34" s="685"/>
      <c r="V34" s="685"/>
      <c r="W34" s="688"/>
      <c r="X34" s="685"/>
      <c r="Y34" s="685"/>
      <c r="Z34" s="118"/>
      <c r="AA34" s="698"/>
      <c r="AB34" s="699"/>
      <c r="AC34" s="699"/>
      <c r="AD34" s="699"/>
      <c r="AE34" s="699"/>
      <c r="AF34" s="699"/>
      <c r="AG34" s="699"/>
      <c r="AH34" s="699"/>
      <c r="AI34" s="699"/>
      <c r="AJ34" s="699"/>
      <c r="AK34" s="699"/>
      <c r="AL34" s="121"/>
      <c r="AM34" s="713"/>
      <c r="AN34" s="713"/>
      <c r="AO34" s="713"/>
      <c r="AP34" s="714"/>
      <c r="AQ34" s="714"/>
      <c r="AR34" s="714"/>
      <c r="AS34" s="714"/>
      <c r="AT34" s="714"/>
      <c r="AU34" s="714"/>
      <c r="AV34" s="714"/>
      <c r="AW34" s="714"/>
      <c r="AX34" s="714"/>
      <c r="AY34" s="714"/>
      <c r="AZ34" s="714"/>
      <c r="BA34" s="715"/>
    </row>
    <row r="35" spans="1:53" ht="21.75" customHeight="1">
      <c r="A35" s="680"/>
      <c r="B35" s="681"/>
      <c r="C35" s="686"/>
      <c r="D35" s="687"/>
      <c r="E35" s="687"/>
      <c r="F35" s="687"/>
      <c r="G35" s="684"/>
      <c r="H35" s="685"/>
      <c r="I35" s="685"/>
      <c r="J35" s="689"/>
      <c r="K35" s="681"/>
      <c r="L35" s="681"/>
      <c r="M35" s="681"/>
      <c r="N35" s="686"/>
      <c r="O35" s="687"/>
      <c r="P35" s="687"/>
      <c r="Q35" s="690"/>
      <c r="R35" s="691"/>
      <c r="S35" s="691"/>
      <c r="T35" s="684"/>
      <c r="U35" s="685"/>
      <c r="V35" s="685"/>
      <c r="W35" s="688"/>
      <c r="X35" s="685"/>
      <c r="Y35" s="685"/>
      <c r="Z35" s="118"/>
      <c r="AA35" s="699"/>
      <c r="AB35" s="699"/>
      <c r="AC35" s="699"/>
      <c r="AD35" s="699"/>
      <c r="AE35" s="699"/>
      <c r="AF35" s="699"/>
      <c r="AG35" s="699"/>
      <c r="AH35" s="699"/>
      <c r="AI35" s="699"/>
      <c r="AJ35" s="699"/>
      <c r="AK35" s="699"/>
      <c r="AL35" s="121"/>
      <c r="AM35" s="712"/>
      <c r="AN35" s="712"/>
      <c r="AO35" s="712"/>
      <c r="AP35" s="702"/>
      <c r="AQ35" s="702"/>
      <c r="AR35" s="702"/>
      <c r="AS35" s="702"/>
      <c r="AT35" s="702"/>
      <c r="AU35" s="702"/>
      <c r="AV35" s="702"/>
      <c r="AW35" s="702"/>
      <c r="AX35" s="702"/>
      <c r="AY35" s="702"/>
      <c r="AZ35" s="702"/>
      <c r="BA35" s="703"/>
    </row>
  </sheetData>
  <sheetProtection selectLockedCells="1" selectUnlockedCells="1"/>
  <mergeCells count="116">
    <mergeCell ref="AF31:AH31"/>
    <mergeCell ref="G31:I31"/>
    <mergeCell ref="AF32:AH32"/>
    <mergeCell ref="A25:AY25"/>
    <mergeCell ref="A31:B31"/>
    <mergeCell ref="A32:B32"/>
    <mergeCell ref="C32:F32"/>
    <mergeCell ref="AA31:AE31"/>
    <mergeCell ref="G32:I32"/>
    <mergeCell ref="N31:P31"/>
    <mergeCell ref="C31:F31"/>
    <mergeCell ref="AA32:AE32"/>
    <mergeCell ref="W32:Y32"/>
    <mergeCell ref="Q32:S32"/>
    <mergeCell ref="W31:Y31"/>
    <mergeCell ref="N32:P32"/>
    <mergeCell ref="T32:V32"/>
    <mergeCell ref="J32:M32"/>
    <mergeCell ref="Q33:S33"/>
    <mergeCell ref="AI32:AK32"/>
    <mergeCell ref="J33:M33"/>
    <mergeCell ref="N33:P33"/>
    <mergeCell ref="T33:V33"/>
    <mergeCell ref="AX35:BA35"/>
    <mergeCell ref="AP32:AW33"/>
    <mergeCell ref="AX32:BA33"/>
    <mergeCell ref="AM35:AO35"/>
    <mergeCell ref="AP35:AW35"/>
    <mergeCell ref="AM34:AO34"/>
    <mergeCell ref="AX34:BA34"/>
    <mergeCell ref="AP34:AW34"/>
    <mergeCell ref="AM32:AO33"/>
    <mergeCell ref="AI33:AK33"/>
    <mergeCell ref="AA34:AK35"/>
    <mergeCell ref="W34:Y34"/>
    <mergeCell ref="AF33:AH33"/>
    <mergeCell ref="W33:Y33"/>
    <mergeCell ref="AA33:AE33"/>
    <mergeCell ref="J34:M34"/>
    <mergeCell ref="W35:Y35"/>
    <mergeCell ref="N34:P34"/>
    <mergeCell ref="J35:M35"/>
    <mergeCell ref="Q35:S35"/>
    <mergeCell ref="N35:P35"/>
    <mergeCell ref="T35:V35"/>
    <mergeCell ref="T34:V34"/>
    <mergeCell ref="Q34:S34"/>
    <mergeCell ref="A35:B35"/>
    <mergeCell ref="C33:F33"/>
    <mergeCell ref="G33:I33"/>
    <mergeCell ref="A34:B34"/>
    <mergeCell ref="A33:B33"/>
    <mergeCell ref="C35:F35"/>
    <mergeCell ref="G34:I34"/>
    <mergeCell ref="C34:F34"/>
    <mergeCell ref="G35:I35"/>
    <mergeCell ref="A20:A21"/>
    <mergeCell ref="AB20:AE20"/>
    <mergeCell ref="A28:B30"/>
    <mergeCell ref="T28:V30"/>
    <mergeCell ref="J20:M20"/>
    <mergeCell ref="Q28:S30"/>
    <mergeCell ref="C28:F30"/>
    <mergeCell ref="G28:I30"/>
    <mergeCell ref="A27:BA27"/>
    <mergeCell ref="AI28:AK30"/>
    <mergeCell ref="P4:AM4"/>
    <mergeCell ref="X20:AA20"/>
    <mergeCell ref="P12:AK12"/>
    <mergeCell ref="AF20:AI20"/>
    <mergeCell ref="S20:W20"/>
    <mergeCell ref="AJ20:AN20"/>
    <mergeCell ref="A19:BA19"/>
    <mergeCell ref="A6:O6"/>
    <mergeCell ref="A5:O5"/>
    <mergeCell ref="A4:O4"/>
    <mergeCell ref="P15:AM15"/>
    <mergeCell ref="AA28:AE30"/>
    <mergeCell ref="AN18:BD18"/>
    <mergeCell ref="AN14:BD15"/>
    <mergeCell ref="AN16:BD17"/>
    <mergeCell ref="AS23:BA23"/>
    <mergeCell ref="AX28:BA31"/>
    <mergeCell ref="AO20:AR20"/>
    <mergeCell ref="Q31:S31"/>
    <mergeCell ref="AI31:AK31"/>
    <mergeCell ref="A3:O3"/>
    <mergeCell ref="B20:E20"/>
    <mergeCell ref="N20:R20"/>
    <mergeCell ref="F20:I20"/>
    <mergeCell ref="P10:AM10"/>
    <mergeCell ref="P14:AL14"/>
    <mergeCell ref="P16:AM16"/>
    <mergeCell ref="P13:AJ13"/>
    <mergeCell ref="P11:AA11"/>
    <mergeCell ref="P17:AM17"/>
    <mergeCell ref="AN12:BD13"/>
    <mergeCell ref="A2:O2"/>
    <mergeCell ref="A8:O8"/>
    <mergeCell ref="A10:O10"/>
    <mergeCell ref="P2:AN2"/>
    <mergeCell ref="AN7:BA9"/>
    <mergeCell ref="AN10:BD11"/>
    <mergeCell ref="AN4:BA5"/>
    <mergeCell ref="AN6:BA6"/>
    <mergeCell ref="A9:O9"/>
    <mergeCell ref="AM28:AO31"/>
    <mergeCell ref="AW20:BA20"/>
    <mergeCell ref="AS20:AV20"/>
    <mergeCell ref="J31:M31"/>
    <mergeCell ref="T31:V31"/>
    <mergeCell ref="J28:M30"/>
    <mergeCell ref="N28:P30"/>
    <mergeCell ref="AP28:AW31"/>
    <mergeCell ref="W28:Y30"/>
    <mergeCell ref="AF28:AH3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7"/>
  <sheetViews>
    <sheetView tabSelected="1" view="pageBreakPreview" zoomScale="70" zoomScaleNormal="70" zoomScaleSheetLayoutView="70" zoomScalePageLayoutView="0" workbookViewId="0" topLeftCell="A1">
      <selection activeCell="B25" sqref="B25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7.125" style="2" bestFit="1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0" style="2" hidden="1" customWidth="1"/>
    <col min="42" max="42" width="8.00390625" style="2" hidden="1" customWidth="1"/>
    <col min="43" max="43" width="8.875" style="2" hidden="1" customWidth="1"/>
    <col min="44" max="44" width="0" style="2" hidden="1" customWidth="1"/>
    <col min="45" max="45" width="9.125" style="2" customWidth="1"/>
    <col min="46" max="46" width="9.125" style="192" customWidth="1"/>
    <col min="47" max="48" width="9.125" style="579" customWidth="1"/>
    <col min="49" max="49" width="9.125" style="192" customWidth="1"/>
    <col min="50" max="16384" width="9.125" style="2" customWidth="1"/>
  </cols>
  <sheetData>
    <row r="1" spans="1:49" s="3" customFormat="1" ht="18.75" customHeight="1" thickBot="1">
      <c r="A1" s="759" t="s">
        <v>364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  <c r="AT1" s="573"/>
      <c r="AU1" s="577"/>
      <c r="AV1" s="577"/>
      <c r="AW1" s="573"/>
    </row>
    <row r="2" spans="1:49" s="143" customFormat="1" ht="27.75" customHeight="1">
      <c r="A2" s="768" t="s">
        <v>3</v>
      </c>
      <c r="B2" s="770" t="s">
        <v>109</v>
      </c>
      <c r="C2" s="784" t="s">
        <v>260</v>
      </c>
      <c r="D2" s="785"/>
      <c r="E2" s="786"/>
      <c r="F2" s="787"/>
      <c r="G2" s="795" t="s">
        <v>110</v>
      </c>
      <c r="H2" s="792" t="s">
        <v>111</v>
      </c>
      <c r="I2" s="793"/>
      <c r="J2" s="793"/>
      <c r="K2" s="793"/>
      <c r="L2" s="793"/>
      <c r="M2" s="794"/>
      <c r="N2" s="761" t="s">
        <v>259</v>
      </c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3"/>
      <c r="Z2" s="142"/>
      <c r="AT2" s="351"/>
      <c r="AU2" s="578"/>
      <c r="AV2" s="578"/>
      <c r="AW2" s="351"/>
    </row>
    <row r="3" spans="1:49" s="143" customFormat="1" ht="12.75" customHeight="1">
      <c r="A3" s="769"/>
      <c r="B3" s="771"/>
      <c r="C3" s="788"/>
      <c r="D3" s="789"/>
      <c r="E3" s="790"/>
      <c r="F3" s="791"/>
      <c r="G3" s="796"/>
      <c r="H3" s="782" t="s">
        <v>112</v>
      </c>
      <c r="I3" s="773" t="s">
        <v>113</v>
      </c>
      <c r="J3" s="728"/>
      <c r="K3" s="728"/>
      <c r="L3" s="774"/>
      <c r="M3" s="760" t="s">
        <v>114</v>
      </c>
      <c r="N3" s="730" t="s">
        <v>257</v>
      </c>
      <c r="O3" s="731"/>
      <c r="P3" s="732"/>
      <c r="Q3" s="764" t="s">
        <v>258</v>
      </c>
      <c r="R3" s="731"/>
      <c r="S3" s="732"/>
      <c r="T3" s="764" t="s">
        <v>107</v>
      </c>
      <c r="U3" s="731"/>
      <c r="V3" s="732"/>
      <c r="W3" s="764" t="s">
        <v>108</v>
      </c>
      <c r="X3" s="731"/>
      <c r="Y3" s="765"/>
      <c r="AT3" s="351"/>
      <c r="AU3" s="578"/>
      <c r="AV3" s="578"/>
      <c r="AW3" s="351"/>
    </row>
    <row r="4" spans="1:49" s="143" customFormat="1" ht="18.75" customHeight="1">
      <c r="A4" s="769"/>
      <c r="B4" s="771"/>
      <c r="C4" s="741" t="s">
        <v>115</v>
      </c>
      <c r="D4" s="741" t="s">
        <v>116</v>
      </c>
      <c r="E4" s="778" t="s">
        <v>117</v>
      </c>
      <c r="F4" s="781"/>
      <c r="G4" s="796"/>
      <c r="H4" s="782"/>
      <c r="I4" s="741" t="s">
        <v>118</v>
      </c>
      <c r="J4" s="778" t="s">
        <v>119</v>
      </c>
      <c r="K4" s="779"/>
      <c r="L4" s="780"/>
      <c r="M4" s="760"/>
      <c r="N4" s="733"/>
      <c r="O4" s="734"/>
      <c r="P4" s="735"/>
      <c r="Q4" s="766"/>
      <c r="R4" s="734"/>
      <c r="S4" s="735"/>
      <c r="T4" s="766"/>
      <c r="U4" s="734"/>
      <c r="V4" s="735"/>
      <c r="W4" s="766"/>
      <c r="X4" s="734"/>
      <c r="Y4" s="767"/>
      <c r="AT4" s="351"/>
      <c r="AU4" s="578"/>
      <c r="AV4" s="578"/>
      <c r="AW4" s="351"/>
    </row>
    <row r="5" spans="1:49" s="143" customFormat="1" ht="15.75">
      <c r="A5" s="769"/>
      <c r="B5" s="771"/>
      <c r="C5" s="741"/>
      <c r="D5" s="741"/>
      <c r="E5" s="738" t="s">
        <v>120</v>
      </c>
      <c r="F5" s="775" t="s">
        <v>121</v>
      </c>
      <c r="G5" s="796"/>
      <c r="H5" s="782"/>
      <c r="I5" s="741"/>
      <c r="J5" s="738" t="s">
        <v>122</v>
      </c>
      <c r="K5" s="738" t="s">
        <v>123</v>
      </c>
      <c r="L5" s="738" t="s">
        <v>124</v>
      </c>
      <c r="M5" s="760"/>
      <c r="N5" s="145">
        <v>1</v>
      </c>
      <c r="O5" s="146" t="s">
        <v>261</v>
      </c>
      <c r="P5" s="146" t="s">
        <v>262</v>
      </c>
      <c r="Q5" s="146">
        <v>3</v>
      </c>
      <c r="R5" s="146" t="s">
        <v>263</v>
      </c>
      <c r="S5" s="146" t="s">
        <v>264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  <c r="AT5" s="351"/>
      <c r="AU5" s="578"/>
      <c r="AV5" s="578"/>
      <c r="AW5" s="351"/>
    </row>
    <row r="6" spans="1:49" s="143" customFormat="1" ht="21" customHeight="1" thickBot="1">
      <c r="A6" s="769"/>
      <c r="B6" s="771"/>
      <c r="C6" s="741"/>
      <c r="D6" s="741"/>
      <c r="E6" s="739"/>
      <c r="F6" s="776"/>
      <c r="G6" s="796"/>
      <c r="H6" s="782"/>
      <c r="I6" s="741"/>
      <c r="J6" s="739"/>
      <c r="K6" s="739"/>
      <c r="L6" s="739"/>
      <c r="M6" s="760"/>
      <c r="N6" s="727" t="s">
        <v>125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9"/>
      <c r="AT6" s="730" t="s">
        <v>257</v>
      </c>
      <c r="AU6" s="731"/>
      <c r="AV6" s="732"/>
      <c r="AW6" s="351"/>
    </row>
    <row r="7" spans="1:49" s="143" customFormat="1" ht="30.75" customHeight="1" thickBot="1">
      <c r="A7" s="769"/>
      <c r="B7" s="772"/>
      <c r="C7" s="741"/>
      <c r="D7" s="741"/>
      <c r="E7" s="740"/>
      <c r="F7" s="777"/>
      <c r="G7" s="796"/>
      <c r="H7" s="782"/>
      <c r="I7" s="741"/>
      <c r="J7" s="740"/>
      <c r="K7" s="740"/>
      <c r="L7" s="740"/>
      <c r="M7" s="760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  <c r="AT7" s="733"/>
      <c r="AU7" s="734"/>
      <c r="AV7" s="735"/>
      <c r="AW7" s="351" t="s">
        <v>358</v>
      </c>
    </row>
    <row r="8" spans="1:49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  <c r="AT8" s="145">
        <v>1</v>
      </c>
      <c r="AU8" s="482" t="s">
        <v>261</v>
      </c>
      <c r="AV8" s="525" t="s">
        <v>262</v>
      </c>
      <c r="AW8" s="351"/>
    </row>
    <row r="9" spans="1:49" s="143" customFormat="1" ht="18.75" customHeight="1" thickBot="1">
      <c r="A9" s="742" t="s">
        <v>198</v>
      </c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4"/>
      <c r="AK9" s="351"/>
      <c r="AL9" s="524">
        <v>1</v>
      </c>
      <c r="AM9" s="524" t="s">
        <v>261</v>
      </c>
      <c r="AN9" s="524" t="s">
        <v>262</v>
      </c>
      <c r="AO9" s="524">
        <v>3</v>
      </c>
      <c r="AP9" s="524" t="s">
        <v>263</v>
      </c>
      <c r="AQ9" s="524" t="s">
        <v>264</v>
      </c>
      <c r="AT9" s="351"/>
      <c r="AU9" s="578"/>
      <c r="AV9" s="578"/>
      <c r="AW9" s="351"/>
    </row>
    <row r="10" spans="1:49" s="143" customFormat="1" ht="18" customHeight="1" thickBot="1">
      <c r="A10" s="750" t="s">
        <v>281</v>
      </c>
      <c r="B10" s="751"/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83"/>
      <c r="O10" s="783"/>
      <c r="P10" s="783"/>
      <c r="Q10" s="751"/>
      <c r="R10" s="751"/>
      <c r="S10" s="751"/>
      <c r="T10" s="751"/>
      <c r="U10" s="751"/>
      <c r="V10" s="751"/>
      <c r="W10" s="751"/>
      <c r="X10" s="751"/>
      <c r="Y10" s="752"/>
      <c r="AK10" s="351" t="s">
        <v>268</v>
      </c>
      <c r="AL10" s="351">
        <f aca="true" t="shared" si="0" ref="AL10:AQ10">COUNTIF($C11:$C21,AL9)</f>
        <v>1</v>
      </c>
      <c r="AM10" s="351">
        <f t="shared" si="0"/>
        <v>0</v>
      </c>
      <c r="AN10" s="351">
        <f t="shared" si="0"/>
        <v>0</v>
      </c>
      <c r="AO10" s="351">
        <f t="shared" si="0"/>
        <v>0</v>
      </c>
      <c r="AP10" s="351">
        <f t="shared" si="0"/>
        <v>0</v>
      </c>
      <c r="AQ10" s="351">
        <f t="shared" si="0"/>
        <v>0</v>
      </c>
      <c r="AT10" s="351"/>
      <c r="AU10" s="578"/>
      <c r="AV10" s="578"/>
      <c r="AW10" s="351"/>
    </row>
    <row r="11" spans="1:48" ht="15" customHeight="1">
      <c r="A11" s="182" t="s">
        <v>126</v>
      </c>
      <c r="B11" s="159" t="s">
        <v>231</v>
      </c>
      <c r="C11" s="5"/>
      <c r="D11" s="495"/>
      <c r="E11" s="495"/>
      <c r="F11" s="496"/>
      <c r="G11" s="187">
        <f>G12+G13</f>
        <v>8</v>
      </c>
      <c r="H11" s="497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269</v>
      </c>
      <c r="AL11" s="351">
        <f>COUNTIF($D11:$D21,AL9)</f>
        <v>0</v>
      </c>
      <c r="AM11" s="351">
        <f>COUNTIF($D11:$D21,AM9)</f>
        <v>1</v>
      </c>
      <c r="AN11" s="351">
        <v>1</v>
      </c>
      <c r="AO11" s="351">
        <f>COUNTIF($D11:$D21,AO9)</f>
        <v>0</v>
      </c>
      <c r="AP11" s="351">
        <f>COUNTIF($D11:$D21,AP9)</f>
        <v>0</v>
      </c>
      <c r="AQ11" s="351">
        <f>COUNTIF($D11:$D21,AQ9)</f>
        <v>1</v>
      </c>
      <c r="AT11" s="192">
        <f>IF(ISBLANK(N11)=FALSE,"так","")</f>
      </c>
      <c r="AU11" s="192">
        <f>IF(ISBLANK(O11)=FALSE,"так","")</f>
      </c>
      <c r="AV11" s="579">
        <f>IF(ISBLANK(P11)=FALSE,"так","")</f>
      </c>
    </row>
    <row r="12" spans="1:48" ht="15" customHeight="1">
      <c r="A12" s="498"/>
      <c r="B12" s="387" t="s">
        <v>304</v>
      </c>
      <c r="C12" s="499"/>
      <c r="D12" s="500"/>
      <c r="E12" s="232"/>
      <c r="F12" s="501"/>
      <c r="G12" s="502">
        <v>6</v>
      </c>
      <c r="H12" s="81">
        <f>G12*30</f>
        <v>180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270</v>
      </c>
      <c r="AL12" s="192"/>
      <c r="AM12" s="192"/>
      <c r="AN12" s="192"/>
      <c r="AO12" s="192"/>
      <c r="AP12" s="192"/>
      <c r="AQ12" s="192"/>
      <c r="AT12" s="192">
        <f aca="true" t="shared" si="1" ref="AT12:AV57">IF(ISBLANK(N12)=FALSE,"так","")</f>
      </c>
      <c r="AU12" s="192">
        <f t="shared" si="1"/>
      </c>
      <c r="AV12" s="579">
        <f t="shared" si="1"/>
      </c>
    </row>
    <row r="13" spans="1:47" ht="15" customHeight="1">
      <c r="A13" s="498"/>
      <c r="B13" s="388" t="s">
        <v>34</v>
      </c>
      <c r="C13" s="5"/>
      <c r="D13" s="189" t="s">
        <v>264</v>
      </c>
      <c r="E13" s="495"/>
      <c r="F13" s="496"/>
      <c r="G13" s="187">
        <v>2</v>
      </c>
      <c r="H13" s="81">
        <f aca="true" t="shared" si="2" ref="H13:H55">G13*30</f>
        <v>60</v>
      </c>
      <c r="I13" s="5">
        <v>16</v>
      </c>
      <c r="J13" s="5"/>
      <c r="K13" s="5"/>
      <c r="L13" s="5">
        <v>16</v>
      </c>
      <c r="M13" s="52">
        <f>H13-L13</f>
        <v>44</v>
      </c>
      <c r="N13" s="503" t="s">
        <v>38</v>
      </c>
      <c r="O13" s="499" t="s">
        <v>38</v>
      </c>
      <c r="P13" s="504" t="s">
        <v>38</v>
      </c>
      <c r="Q13" s="505" t="s">
        <v>38</v>
      </c>
      <c r="R13" s="499" t="s">
        <v>38</v>
      </c>
      <c r="S13" s="29">
        <v>2</v>
      </c>
      <c r="T13" s="28"/>
      <c r="U13" s="65"/>
      <c r="V13" s="7"/>
      <c r="W13" s="18"/>
      <c r="X13" s="28"/>
      <c r="Y13" s="7"/>
      <c r="Z13" s="29"/>
      <c r="AU13" s="192"/>
    </row>
    <row r="14" spans="1:48" ht="15" customHeight="1">
      <c r="A14" s="177" t="s">
        <v>127</v>
      </c>
      <c r="B14" s="160" t="s">
        <v>302</v>
      </c>
      <c r="C14" s="4" t="s">
        <v>99</v>
      </c>
      <c r="D14" s="506"/>
      <c r="E14" s="506"/>
      <c r="F14" s="507"/>
      <c r="G14" s="60">
        <v>4</v>
      </c>
      <c r="H14" s="81">
        <f t="shared" si="2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107</v>
      </c>
      <c r="AB14" s="347" t="e">
        <f>G17+G21+#REF!</f>
        <v>#REF!</v>
      </c>
      <c r="AT14" s="192">
        <f t="shared" si="1"/>
      </c>
      <c r="AU14" s="192">
        <f t="shared" si="1"/>
      </c>
      <c r="AV14" s="579">
        <f t="shared" si="1"/>
      </c>
    </row>
    <row r="15" spans="1:49" ht="15" customHeight="1">
      <c r="A15" s="177" t="s">
        <v>128</v>
      </c>
      <c r="B15" s="55" t="s">
        <v>101</v>
      </c>
      <c r="C15" s="4"/>
      <c r="D15" s="508"/>
      <c r="E15" s="508"/>
      <c r="F15" s="507"/>
      <c r="G15" s="502">
        <v>3</v>
      </c>
      <c r="H15" s="81">
        <f t="shared" si="2"/>
        <v>90</v>
      </c>
      <c r="I15" s="58"/>
      <c r="J15" s="128"/>
      <c r="K15" s="128"/>
      <c r="L15" s="128"/>
      <c r="M15" s="509"/>
      <c r="N15" s="510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108</v>
      </c>
      <c r="AB15" s="347">
        <f>G13</f>
        <v>2</v>
      </c>
      <c r="AT15" s="192">
        <f t="shared" si="1"/>
      </c>
      <c r="AU15" s="192" t="s">
        <v>357</v>
      </c>
      <c r="AV15" s="579">
        <f t="shared" si="1"/>
      </c>
      <c r="AW15" s="192" t="s">
        <v>359</v>
      </c>
    </row>
    <row r="16" spans="1:48" ht="15" customHeight="1">
      <c r="A16" s="4"/>
      <c r="B16" s="160" t="s">
        <v>304</v>
      </c>
      <c r="C16" s="12"/>
      <c r="D16" s="511"/>
      <c r="E16" s="511"/>
      <c r="F16" s="392"/>
      <c r="G16" s="60">
        <v>2</v>
      </c>
      <c r="H16" s="81">
        <f t="shared" si="2"/>
        <v>60</v>
      </c>
      <c r="I16" s="58"/>
      <c r="J16" s="131"/>
      <c r="K16" s="131"/>
      <c r="L16" s="131"/>
      <c r="M16" s="512"/>
      <c r="N16" s="510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  <c r="AT16" s="192">
        <f t="shared" si="1"/>
      </c>
      <c r="AU16" s="192">
        <f t="shared" si="1"/>
      </c>
      <c r="AV16" s="579">
        <f t="shared" si="1"/>
      </c>
    </row>
    <row r="17" spans="1:49" ht="15" customHeight="1">
      <c r="A17" s="177"/>
      <c r="B17" s="160" t="s">
        <v>34</v>
      </c>
      <c r="C17" s="58"/>
      <c r="D17" s="189" t="s">
        <v>261</v>
      </c>
      <c r="E17" s="513"/>
      <c r="F17" s="514"/>
      <c r="G17" s="502">
        <v>1</v>
      </c>
      <c r="H17" s="81">
        <f t="shared" si="2"/>
        <v>30</v>
      </c>
      <c r="I17" s="189">
        <v>10</v>
      </c>
      <c r="J17" s="189">
        <v>10</v>
      </c>
      <c r="K17" s="189"/>
      <c r="L17" s="189"/>
      <c r="M17" s="515">
        <f>H17-I17</f>
        <v>20</v>
      </c>
      <c r="N17" s="516"/>
      <c r="O17" s="517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  <c r="AT17" s="192">
        <f t="shared" si="1"/>
      </c>
      <c r="AU17" s="192" t="str">
        <f t="shared" si="1"/>
        <v>так</v>
      </c>
      <c r="AV17" s="579">
        <f t="shared" si="1"/>
      </c>
      <c r="AW17" s="192" t="s">
        <v>359</v>
      </c>
    </row>
    <row r="18" spans="1:48" ht="15" customHeight="1">
      <c r="A18" s="177" t="s">
        <v>132</v>
      </c>
      <c r="B18" s="160" t="s">
        <v>303</v>
      </c>
      <c r="C18" s="4" t="s">
        <v>99</v>
      </c>
      <c r="D18" s="506"/>
      <c r="E18" s="506"/>
      <c r="F18" s="502"/>
      <c r="G18" s="393">
        <v>3</v>
      </c>
      <c r="H18" s="81">
        <f t="shared" si="2"/>
        <v>90</v>
      </c>
      <c r="I18" s="58"/>
      <c r="J18" s="58"/>
      <c r="K18" s="58"/>
      <c r="L18" s="58"/>
      <c r="M18" s="135"/>
      <c r="N18" s="518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  <c r="AT18" s="192">
        <f t="shared" si="1"/>
      </c>
      <c r="AU18" s="192">
        <f t="shared" si="1"/>
      </c>
      <c r="AV18" s="579">
        <f t="shared" si="1"/>
      </c>
    </row>
    <row r="19" spans="1:49" ht="15" customHeight="1">
      <c r="A19" s="177" t="s">
        <v>133</v>
      </c>
      <c r="B19" s="55" t="s">
        <v>103</v>
      </c>
      <c r="C19" s="506"/>
      <c r="D19" s="519"/>
      <c r="E19" s="519"/>
      <c r="F19" s="60"/>
      <c r="G19" s="502">
        <f>G20+G21</f>
        <v>4</v>
      </c>
      <c r="H19" s="81">
        <f t="shared" si="2"/>
        <v>120</v>
      </c>
      <c r="I19" s="58"/>
      <c r="J19" s="128"/>
      <c r="K19" s="128"/>
      <c r="L19" s="128"/>
      <c r="M19" s="509"/>
      <c r="N19" s="510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  <c r="AT19" s="192" t="s">
        <v>357</v>
      </c>
      <c r="AU19" s="192">
        <f t="shared" si="1"/>
      </c>
      <c r="AV19" s="579">
        <f t="shared" si="1"/>
      </c>
      <c r="AW19" s="192" t="s">
        <v>359</v>
      </c>
    </row>
    <row r="20" spans="1:48" ht="15" customHeight="1">
      <c r="A20" s="174"/>
      <c r="B20" s="160" t="s">
        <v>304</v>
      </c>
      <c r="C20" s="506"/>
      <c r="D20" s="519"/>
      <c r="E20" s="519"/>
      <c r="F20" s="393"/>
      <c r="G20" s="502">
        <v>3</v>
      </c>
      <c r="H20" s="81">
        <f t="shared" si="2"/>
        <v>90</v>
      </c>
      <c r="I20" s="58"/>
      <c r="J20" s="128"/>
      <c r="K20" s="128"/>
      <c r="L20" s="128"/>
      <c r="M20" s="509"/>
      <c r="N20" s="520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  <c r="AT20" s="192">
        <f t="shared" si="1"/>
      </c>
      <c r="AU20" s="192">
        <f t="shared" si="1"/>
      </c>
      <c r="AV20" s="579">
        <f t="shared" si="1"/>
      </c>
    </row>
    <row r="21" spans="1:49" ht="15" customHeight="1">
      <c r="A21" s="205"/>
      <c r="B21" s="160" t="s">
        <v>34</v>
      </c>
      <c r="C21" s="4">
        <v>1</v>
      </c>
      <c r="D21" s="391"/>
      <c r="E21" s="391"/>
      <c r="F21" s="392"/>
      <c r="G21" s="393">
        <v>1</v>
      </c>
      <c r="H21" s="81">
        <f t="shared" si="2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21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  <c r="AT21" s="192" t="str">
        <f t="shared" si="1"/>
        <v>так</v>
      </c>
      <c r="AU21" s="192">
        <f t="shared" si="1"/>
      </c>
      <c r="AV21" s="579">
        <f t="shared" si="1"/>
      </c>
      <c r="AW21" s="192" t="s">
        <v>359</v>
      </c>
    </row>
    <row r="22" spans="1:48" ht="15" customHeight="1">
      <c r="A22" s="174" t="s">
        <v>135</v>
      </c>
      <c r="B22" s="389" t="s">
        <v>365</v>
      </c>
      <c r="C22" s="81"/>
      <c r="D22" s="5" t="s">
        <v>311</v>
      </c>
      <c r="E22" s="5"/>
      <c r="F22" s="52"/>
      <c r="G22" s="394">
        <v>3</v>
      </c>
      <c r="H22" s="81">
        <f t="shared" si="2"/>
        <v>90</v>
      </c>
      <c r="I22" s="5"/>
      <c r="J22" s="5"/>
      <c r="K22" s="5"/>
      <c r="L22" s="5"/>
      <c r="M22" s="79"/>
      <c r="N22" s="522"/>
      <c r="O22" s="5"/>
      <c r="P22" s="54"/>
      <c r="Q22" s="81"/>
      <c r="R22" s="5"/>
      <c r="S22" s="54"/>
      <c r="T22" s="355"/>
      <c r="U22" s="63"/>
      <c r="V22" s="49"/>
      <c r="W22" s="57"/>
      <c r="X22" s="56"/>
      <c r="Y22" s="49"/>
      <c r="Z22" s="356"/>
      <c r="AT22" s="192">
        <f t="shared" si="1"/>
      </c>
      <c r="AU22" s="192">
        <f t="shared" si="1"/>
      </c>
      <c r="AV22" s="579">
        <f t="shared" si="1"/>
      </c>
    </row>
    <row r="23" spans="1:48" ht="15" customHeight="1">
      <c r="A23" s="174"/>
      <c r="B23" s="389" t="s">
        <v>312</v>
      </c>
      <c r="C23" s="81"/>
      <c r="D23" s="5" t="s">
        <v>311</v>
      </c>
      <c r="E23" s="5"/>
      <c r="F23" s="52"/>
      <c r="G23" s="394">
        <v>3</v>
      </c>
      <c r="H23" s="81">
        <f t="shared" si="2"/>
        <v>90</v>
      </c>
      <c r="I23" s="5"/>
      <c r="J23" s="5"/>
      <c r="K23" s="5"/>
      <c r="L23" s="5"/>
      <c r="M23" s="79"/>
      <c r="N23" s="522"/>
      <c r="O23" s="5"/>
      <c r="P23" s="54"/>
      <c r="Q23" s="81"/>
      <c r="R23" s="5"/>
      <c r="S23" s="54"/>
      <c r="T23" s="355"/>
      <c r="U23" s="63"/>
      <c r="V23" s="49"/>
      <c r="W23" s="57"/>
      <c r="X23" s="56"/>
      <c r="Y23" s="49"/>
      <c r="Z23" s="356"/>
      <c r="AT23" s="192">
        <f t="shared" si="1"/>
      </c>
      <c r="AU23" s="192">
        <f t="shared" si="1"/>
      </c>
      <c r="AV23" s="579">
        <f t="shared" si="1"/>
      </c>
    </row>
    <row r="24" spans="1:48" ht="15" customHeight="1">
      <c r="A24" s="174"/>
      <c r="B24" s="389" t="s">
        <v>313</v>
      </c>
      <c r="C24" s="81"/>
      <c r="D24" s="5" t="s">
        <v>311</v>
      </c>
      <c r="E24" s="5"/>
      <c r="F24" s="52"/>
      <c r="G24" s="394">
        <v>3</v>
      </c>
      <c r="H24" s="81">
        <f t="shared" si="2"/>
        <v>90</v>
      </c>
      <c r="I24" s="5"/>
      <c r="J24" s="5"/>
      <c r="K24" s="5"/>
      <c r="L24" s="5"/>
      <c r="M24" s="79"/>
      <c r="N24" s="522"/>
      <c r="O24" s="5"/>
      <c r="P24" s="54"/>
      <c r="Q24" s="81"/>
      <c r="R24" s="5"/>
      <c r="S24" s="54"/>
      <c r="T24" s="355"/>
      <c r="U24" s="63"/>
      <c r="V24" s="49"/>
      <c r="W24" s="57"/>
      <c r="X24" s="56"/>
      <c r="Y24" s="49"/>
      <c r="Z24" s="356"/>
      <c r="AT24" s="192">
        <f t="shared" si="1"/>
      </c>
      <c r="AU24" s="192">
        <f t="shared" si="1"/>
      </c>
      <c r="AV24" s="579">
        <f t="shared" si="1"/>
      </c>
    </row>
    <row r="25" spans="1:49" ht="15.75" customHeight="1">
      <c r="A25" s="183" t="s">
        <v>282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2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  <c r="AT25" s="192" t="s">
        <v>357</v>
      </c>
      <c r="AU25" s="192">
        <f t="shared" si="1"/>
      </c>
      <c r="AV25" s="579">
        <f t="shared" si="1"/>
      </c>
      <c r="AW25" s="192" t="s">
        <v>359</v>
      </c>
    </row>
    <row r="26" spans="1:48" ht="15.75" customHeight="1">
      <c r="A26" s="31"/>
      <c r="B26" s="160" t="s">
        <v>304</v>
      </c>
      <c r="C26" s="11"/>
      <c r="D26" s="9"/>
      <c r="E26" s="9"/>
      <c r="F26" s="9"/>
      <c r="G26" s="5">
        <v>2.5</v>
      </c>
      <c r="H26" s="81">
        <f t="shared" si="2"/>
        <v>75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  <c r="AT26" s="192">
        <f t="shared" si="1"/>
      </c>
      <c r="AU26" s="192">
        <f t="shared" si="1"/>
      </c>
      <c r="AV26" s="579">
        <f t="shared" si="1"/>
      </c>
    </row>
    <row r="27" spans="1:49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3</v>
      </c>
      <c r="H27" s="81">
        <f t="shared" si="2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45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  <c r="AT27" s="192" t="str">
        <f t="shared" si="1"/>
        <v>так</v>
      </c>
      <c r="AU27" s="192">
        <f t="shared" si="1"/>
      </c>
      <c r="AV27" s="579">
        <f t="shared" si="1"/>
      </c>
      <c r="AW27" s="192" t="s">
        <v>359</v>
      </c>
    </row>
    <row r="28" spans="1:49" ht="15.75" customHeight="1">
      <c r="A28" s="523" t="s">
        <v>283</v>
      </c>
      <c r="B28" s="70" t="s">
        <v>58</v>
      </c>
      <c r="C28" s="15"/>
      <c r="D28" s="15" t="s">
        <v>262</v>
      </c>
      <c r="E28" s="15"/>
      <c r="F28" s="13"/>
      <c r="G28" s="4">
        <v>3</v>
      </c>
      <c r="H28" s="81">
        <f t="shared" si="2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8">
        <f>H28-I28</f>
        <v>60</v>
      </c>
      <c r="N28" s="37"/>
      <c r="O28" s="16"/>
      <c r="P28" s="38">
        <v>3</v>
      </c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1"/>
      <c r="AL28" s="524">
        <v>1</v>
      </c>
      <c r="AM28" s="524" t="s">
        <v>261</v>
      </c>
      <c r="AN28" s="524" t="s">
        <v>262</v>
      </c>
      <c r="AO28" s="524">
        <v>3</v>
      </c>
      <c r="AP28" s="524" t="s">
        <v>263</v>
      </c>
      <c r="AQ28" s="524" t="s">
        <v>264</v>
      </c>
      <c r="AT28" s="192">
        <f t="shared" si="1"/>
      </c>
      <c r="AU28" s="192">
        <f t="shared" si="1"/>
      </c>
      <c r="AV28" s="579" t="str">
        <f t="shared" si="1"/>
        <v>так</v>
      </c>
      <c r="AW28" s="192" t="s">
        <v>359</v>
      </c>
    </row>
    <row r="29" spans="1:49" ht="15.75" customHeight="1">
      <c r="A29" s="186" t="s">
        <v>284</v>
      </c>
      <c r="B29" s="390" t="s">
        <v>309</v>
      </c>
      <c r="C29" s="514"/>
      <c r="D29" s="524"/>
      <c r="E29" s="524"/>
      <c r="F29" s="524"/>
      <c r="G29" s="5">
        <f>SUM(G30:G31)</f>
        <v>2</v>
      </c>
      <c r="H29" s="81">
        <f t="shared" si="2"/>
        <v>60</v>
      </c>
      <c r="I29" s="524"/>
      <c r="J29" s="524"/>
      <c r="K29" s="524"/>
      <c r="L29" s="524"/>
      <c r="M29" s="525"/>
      <c r="N29" s="526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1" t="s">
        <v>268</v>
      </c>
      <c r="AL29" s="351">
        <f aca="true" t="shared" si="3" ref="AL29:AQ29">COUNTIF($C25:$C55,AL28)</f>
        <v>3</v>
      </c>
      <c r="AM29" s="351">
        <f t="shared" si="3"/>
        <v>1</v>
      </c>
      <c r="AN29" s="351">
        <f t="shared" si="3"/>
        <v>1</v>
      </c>
      <c r="AO29" s="351">
        <f t="shared" si="3"/>
        <v>0</v>
      </c>
      <c r="AP29" s="351">
        <f t="shared" si="3"/>
        <v>0</v>
      </c>
      <c r="AQ29" s="351">
        <f t="shared" si="3"/>
        <v>0</v>
      </c>
      <c r="AT29" s="192" t="s">
        <v>357</v>
      </c>
      <c r="AU29" s="192">
        <f t="shared" si="1"/>
      </c>
      <c r="AV29" s="579">
        <f t="shared" si="1"/>
      </c>
      <c r="AW29" s="192" t="s">
        <v>359</v>
      </c>
    </row>
    <row r="30" spans="1:48" ht="15.75" customHeight="1">
      <c r="A30" s="4"/>
      <c r="B30" s="263" t="s">
        <v>304</v>
      </c>
      <c r="C30" s="514"/>
      <c r="D30" s="524"/>
      <c r="E30" s="524"/>
      <c r="F30" s="524"/>
      <c r="G30" s="524">
        <v>1</v>
      </c>
      <c r="H30" s="81">
        <f t="shared" si="2"/>
        <v>30</v>
      </c>
      <c r="I30" s="524"/>
      <c r="J30" s="524"/>
      <c r="K30" s="524"/>
      <c r="L30" s="524"/>
      <c r="M30" s="525"/>
      <c r="N30" s="526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107</v>
      </c>
      <c r="AB30" s="347">
        <f>G58-AB15</f>
        <v>28</v>
      </c>
      <c r="AK30" s="192" t="s">
        <v>269</v>
      </c>
      <c r="AL30" s="351">
        <f aca="true" t="shared" si="4" ref="AL30:AQ30">COUNTIF($D25:$D55,AL28)</f>
        <v>2</v>
      </c>
      <c r="AM30" s="351">
        <f t="shared" si="4"/>
        <v>3</v>
      </c>
      <c r="AN30" s="351">
        <f t="shared" si="4"/>
        <v>1</v>
      </c>
      <c r="AO30" s="351">
        <f t="shared" si="4"/>
        <v>0</v>
      </c>
      <c r="AP30" s="351">
        <f t="shared" si="4"/>
        <v>0</v>
      </c>
      <c r="AQ30" s="351">
        <f t="shared" si="4"/>
        <v>0</v>
      </c>
      <c r="AT30" s="192">
        <f t="shared" si="1"/>
      </c>
      <c r="AU30" s="192">
        <f t="shared" si="1"/>
      </c>
      <c r="AV30" s="579">
        <f t="shared" si="1"/>
      </c>
    </row>
    <row r="31" spans="1:49" ht="15.75" customHeight="1">
      <c r="A31" s="527"/>
      <c r="B31" s="263" t="s">
        <v>34</v>
      </c>
      <c r="C31" s="514"/>
      <c r="D31" s="524">
        <v>1</v>
      </c>
      <c r="E31" s="524"/>
      <c r="F31" s="524"/>
      <c r="G31" s="524">
        <v>1</v>
      </c>
      <c r="H31" s="81">
        <f t="shared" si="2"/>
        <v>30</v>
      </c>
      <c r="I31" s="524">
        <f>J31+K31+L31</f>
        <v>14</v>
      </c>
      <c r="J31" s="524">
        <v>8</v>
      </c>
      <c r="K31" s="524"/>
      <c r="L31" s="524">
        <v>6</v>
      </c>
      <c r="M31" s="525">
        <f>H31-I31</f>
        <v>16</v>
      </c>
      <c r="N31" s="526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270</v>
      </c>
      <c r="AL31" s="192"/>
      <c r="AM31" s="192"/>
      <c r="AN31" s="192"/>
      <c r="AO31" s="192"/>
      <c r="AP31" s="192"/>
      <c r="AQ31" s="192"/>
      <c r="AT31" s="192" t="str">
        <f t="shared" si="1"/>
        <v>так</v>
      </c>
      <c r="AU31" s="192">
        <f t="shared" si="1"/>
      </c>
      <c r="AV31" s="579">
        <f t="shared" si="1"/>
      </c>
      <c r="AW31" s="192" t="s">
        <v>359</v>
      </c>
    </row>
    <row r="32" spans="1:48" ht="15.75" customHeight="1">
      <c r="A32" s="186" t="s">
        <v>285</v>
      </c>
      <c r="B32" s="70" t="s">
        <v>43</v>
      </c>
      <c r="C32" s="11"/>
      <c r="D32" s="9"/>
      <c r="E32" s="9"/>
      <c r="F32" s="9"/>
      <c r="G32" s="5">
        <f>SUM(G33:G34)</f>
        <v>5.5</v>
      </c>
      <c r="H32" s="81">
        <f t="shared" si="2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271</v>
      </c>
      <c r="AL32" s="192"/>
      <c r="AM32" s="192"/>
      <c r="AN32" s="192"/>
      <c r="AO32" s="192"/>
      <c r="AP32" s="192"/>
      <c r="AQ32" s="192"/>
      <c r="AT32" s="192" t="s">
        <v>357</v>
      </c>
      <c r="AU32" s="192">
        <f t="shared" si="1"/>
      </c>
      <c r="AV32" s="579">
        <f t="shared" si="1"/>
      </c>
    </row>
    <row r="33" spans="1:48" ht="15.75" customHeight="1">
      <c r="A33" s="28"/>
      <c r="B33" s="160" t="s">
        <v>304</v>
      </c>
      <c r="C33" s="11"/>
      <c r="D33" s="9"/>
      <c r="E33" s="9"/>
      <c r="F33" s="9"/>
      <c r="G33" s="5">
        <v>2.5</v>
      </c>
      <c r="H33" s="81">
        <f t="shared" si="2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  <c r="AT33" s="192">
        <f t="shared" si="1"/>
      </c>
      <c r="AU33" s="192">
        <f t="shared" si="1"/>
      </c>
      <c r="AV33" s="579">
        <f t="shared" si="1"/>
      </c>
    </row>
    <row r="34" spans="1:49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81">
        <f t="shared" si="2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7">
        <f>H34-I34</f>
        <v>45</v>
      </c>
      <c r="N34" s="35">
        <v>3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  <c r="AT34" s="192" t="str">
        <f t="shared" si="1"/>
        <v>так</v>
      </c>
      <c r="AU34" s="192">
        <f t="shared" si="1"/>
      </c>
      <c r="AV34" s="579">
        <f t="shared" si="1"/>
      </c>
      <c r="AW34" s="192" t="s">
        <v>359</v>
      </c>
    </row>
    <row r="35" spans="1:49" ht="15.75" customHeight="1">
      <c r="A35" s="184" t="s">
        <v>286</v>
      </c>
      <c r="B35" s="70" t="s">
        <v>52</v>
      </c>
      <c r="C35" s="11"/>
      <c r="D35" s="9"/>
      <c r="E35" s="9"/>
      <c r="F35" s="9"/>
      <c r="G35" s="5">
        <f>SUM(G36:G37)</f>
        <v>4</v>
      </c>
      <c r="H35" s="81">
        <f t="shared" si="2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  <c r="AT35" s="192">
        <f t="shared" si="1"/>
      </c>
      <c r="AU35" s="192" t="s">
        <v>357</v>
      </c>
      <c r="AV35" s="579">
        <f t="shared" si="1"/>
      </c>
      <c r="AW35" s="192" t="s">
        <v>359</v>
      </c>
    </row>
    <row r="36" spans="1:48" ht="15.75" customHeight="1">
      <c r="A36" s="31"/>
      <c r="B36" s="160" t="s">
        <v>304</v>
      </c>
      <c r="C36" s="11"/>
      <c r="D36" s="9"/>
      <c r="E36" s="9"/>
      <c r="F36" s="9"/>
      <c r="G36" s="5">
        <v>2.5</v>
      </c>
      <c r="H36" s="81">
        <f t="shared" si="2"/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  <c r="AT36" s="192">
        <f t="shared" si="1"/>
      </c>
      <c r="AU36" s="192">
        <f t="shared" si="1"/>
      </c>
      <c r="AV36" s="579">
        <f t="shared" si="1"/>
      </c>
    </row>
    <row r="37" spans="1:49" ht="15.75" customHeight="1">
      <c r="A37" s="185"/>
      <c r="B37" s="160" t="s">
        <v>34</v>
      </c>
      <c r="C37" s="11" t="s">
        <v>261</v>
      </c>
      <c r="D37" s="9"/>
      <c r="E37" s="9"/>
      <c r="F37" s="9"/>
      <c r="G37" s="5">
        <v>1.5</v>
      </c>
      <c r="H37" s="81">
        <f t="shared" si="2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7">
        <f>H37-I37</f>
        <v>18</v>
      </c>
      <c r="N37" s="35"/>
      <c r="O37" s="12">
        <v>3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  <c r="AT37" s="192">
        <f t="shared" si="1"/>
      </c>
      <c r="AU37" s="192" t="str">
        <f t="shared" si="1"/>
        <v>так</v>
      </c>
      <c r="AV37" s="579">
        <f t="shared" si="1"/>
      </c>
      <c r="AW37" s="192" t="s">
        <v>359</v>
      </c>
    </row>
    <row r="38" spans="1:49" ht="15.75" customHeight="1">
      <c r="A38" s="184" t="s">
        <v>287</v>
      </c>
      <c r="B38" s="70" t="s">
        <v>53</v>
      </c>
      <c r="C38" s="11"/>
      <c r="D38" s="9"/>
      <c r="E38" s="9"/>
      <c r="F38" s="9"/>
      <c r="G38" s="5">
        <f>SUM(G39:G40)</f>
        <v>3.5</v>
      </c>
      <c r="H38" s="81">
        <f t="shared" si="2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  <c r="AT38" s="192">
        <f t="shared" si="1"/>
      </c>
      <c r="AU38" s="192" t="s">
        <v>357</v>
      </c>
      <c r="AV38" s="579">
        <f t="shared" si="1"/>
      </c>
      <c r="AW38" s="192" t="s">
        <v>359</v>
      </c>
    </row>
    <row r="39" spans="1:48" ht="15.75" customHeight="1">
      <c r="A39" s="31"/>
      <c r="B39" s="160" t="s">
        <v>304</v>
      </c>
      <c r="C39" s="11"/>
      <c r="D39" s="9"/>
      <c r="E39" s="9"/>
      <c r="F39" s="9"/>
      <c r="G39" s="5">
        <v>2</v>
      </c>
      <c r="H39" s="81">
        <f t="shared" si="2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  <c r="AT39" s="192">
        <f t="shared" si="1"/>
      </c>
      <c r="AU39" s="192">
        <f t="shared" si="1"/>
      </c>
      <c r="AV39" s="579">
        <f t="shared" si="1"/>
      </c>
    </row>
    <row r="40" spans="1:49" ht="15.75" customHeight="1">
      <c r="A40" s="184"/>
      <c r="B40" s="160" t="s">
        <v>34</v>
      </c>
      <c r="C40" s="11"/>
      <c r="D40" s="11" t="s">
        <v>261</v>
      </c>
      <c r="E40" s="11"/>
      <c r="F40" s="9"/>
      <c r="G40" s="5">
        <v>1.5</v>
      </c>
      <c r="H40" s="81">
        <f t="shared" si="2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7">
        <f>H40-I40</f>
        <v>18</v>
      </c>
      <c r="N40" s="35"/>
      <c r="O40" s="12">
        <v>3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  <c r="AT40" s="192">
        <f t="shared" si="1"/>
      </c>
      <c r="AU40" s="192" t="str">
        <f t="shared" si="1"/>
        <v>так</v>
      </c>
      <c r="AV40" s="579">
        <f t="shared" si="1"/>
      </c>
      <c r="AW40" s="192" t="s">
        <v>359</v>
      </c>
    </row>
    <row r="41" spans="1:49" ht="15.75" customHeight="1">
      <c r="A41" s="184" t="s">
        <v>288</v>
      </c>
      <c r="B41" s="70" t="s">
        <v>54</v>
      </c>
      <c r="C41" s="11"/>
      <c r="D41" s="9"/>
      <c r="E41" s="9"/>
      <c r="F41" s="9"/>
      <c r="G41" s="5">
        <f>SUM(G42:G43)</f>
        <v>11</v>
      </c>
      <c r="H41" s="81">
        <f t="shared" si="2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  <c r="AT41" s="192" t="s">
        <v>357</v>
      </c>
      <c r="AU41" s="192">
        <f t="shared" si="1"/>
      </c>
      <c r="AV41" s="579">
        <f t="shared" si="1"/>
      </c>
      <c r="AW41" s="192" t="s">
        <v>359</v>
      </c>
    </row>
    <row r="42" spans="1:48" ht="15.75" customHeight="1">
      <c r="A42" s="184"/>
      <c r="B42" s="160" t="s">
        <v>304</v>
      </c>
      <c r="C42" s="11"/>
      <c r="D42" s="9"/>
      <c r="E42" s="9"/>
      <c r="F42" s="9"/>
      <c r="G42" s="5">
        <v>7.5</v>
      </c>
      <c r="H42" s="81">
        <f t="shared" si="2"/>
        <v>225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  <c r="AT42" s="192">
        <f t="shared" si="1"/>
      </c>
      <c r="AU42" s="192">
        <f t="shared" si="1"/>
      </c>
      <c r="AV42" s="579">
        <f t="shared" si="1"/>
      </c>
    </row>
    <row r="43" spans="1:49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3.5</v>
      </c>
      <c r="H43" s="81">
        <f t="shared" si="2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7">
        <f>H43-I43</f>
        <v>45</v>
      </c>
      <c r="N43" s="35">
        <v>4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  <c r="AT43" s="192" t="str">
        <f t="shared" si="1"/>
        <v>так</v>
      </c>
      <c r="AU43" s="192">
        <f t="shared" si="1"/>
      </c>
      <c r="AV43" s="579">
        <f t="shared" si="1"/>
      </c>
      <c r="AW43" s="192" t="s">
        <v>359</v>
      </c>
    </row>
    <row r="44" spans="1:48" ht="15.75" customHeight="1">
      <c r="A44" s="184" t="s">
        <v>289</v>
      </c>
      <c r="B44" s="70" t="s">
        <v>57</v>
      </c>
      <c r="C44" s="11"/>
      <c r="D44" s="9"/>
      <c r="E44" s="9"/>
      <c r="F44" s="9"/>
      <c r="G44" s="5">
        <f>SUM(G45:G46)</f>
        <v>3.5</v>
      </c>
      <c r="H44" s="81">
        <f t="shared" si="2"/>
        <v>105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  <c r="AT44" s="192">
        <f t="shared" si="1"/>
      </c>
      <c r="AU44" s="192">
        <f t="shared" si="1"/>
      </c>
      <c r="AV44" s="579" t="s">
        <v>357</v>
      </c>
    </row>
    <row r="45" spans="1:48" ht="15.75" customHeight="1">
      <c r="A45" s="184"/>
      <c r="B45" s="160" t="s">
        <v>304</v>
      </c>
      <c r="C45" s="15"/>
      <c r="D45" s="13"/>
      <c r="E45" s="13"/>
      <c r="F45" s="13"/>
      <c r="G45" s="5">
        <v>1.5</v>
      </c>
      <c r="H45" s="81">
        <f t="shared" si="2"/>
        <v>45</v>
      </c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  <c r="AT45" s="192">
        <f t="shared" si="1"/>
      </c>
      <c r="AU45" s="192">
        <f t="shared" si="1"/>
      </c>
      <c r="AV45" s="579">
        <f t="shared" si="1"/>
      </c>
    </row>
    <row r="46" spans="1:48" ht="15.75" customHeight="1">
      <c r="A46" s="184"/>
      <c r="B46" s="160" t="s">
        <v>34</v>
      </c>
      <c r="C46" s="11" t="s">
        <v>262</v>
      </c>
      <c r="D46" s="9"/>
      <c r="E46" s="9"/>
      <c r="F46" s="9"/>
      <c r="G46" s="5">
        <v>2</v>
      </c>
      <c r="H46" s="81">
        <f t="shared" si="2"/>
        <v>60</v>
      </c>
      <c r="I46" s="4">
        <f>SUMPRODUCT(N46:S46,$N$7:$S$7)</f>
        <v>27</v>
      </c>
      <c r="J46" s="10">
        <v>18</v>
      </c>
      <c r="K46" s="11"/>
      <c r="L46" s="11">
        <v>9</v>
      </c>
      <c r="M46" s="27">
        <f>H46-I46</f>
        <v>33</v>
      </c>
      <c r="N46" s="35"/>
      <c r="O46" s="12"/>
      <c r="P46" s="36">
        <v>3</v>
      </c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  <c r="AT46" s="192">
        <f t="shared" si="1"/>
      </c>
      <c r="AU46" s="192">
        <f t="shared" si="1"/>
      </c>
      <c r="AV46" s="579" t="str">
        <f t="shared" si="1"/>
        <v>так</v>
      </c>
    </row>
    <row r="47" spans="1:49" ht="16.5" customHeight="1">
      <c r="A47" s="184" t="s">
        <v>290</v>
      </c>
      <c r="B47" s="70" t="s">
        <v>55</v>
      </c>
      <c r="C47" s="11"/>
      <c r="D47" s="11"/>
      <c r="E47" s="11"/>
      <c r="F47" s="9"/>
      <c r="G47" s="5">
        <f>SUM(G48:G49)</f>
        <v>3</v>
      </c>
      <c r="H47" s="81">
        <f t="shared" si="2"/>
        <v>90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 t="e">
        <f>$G47/#REF!</f>
        <v>#REF!</v>
      </c>
      <c r="W47" s="45"/>
      <c r="X47" s="35"/>
      <c r="Y47" s="12"/>
      <c r="Z47" s="36"/>
      <c r="AT47" s="192">
        <f t="shared" si="1"/>
      </c>
      <c r="AU47" s="192" t="s">
        <v>357</v>
      </c>
      <c r="AV47" s="579">
        <f t="shared" si="1"/>
      </c>
      <c r="AW47" s="192" t="s">
        <v>359</v>
      </c>
    </row>
    <row r="48" spans="1:48" ht="15.75" customHeight="1">
      <c r="A48" s="184"/>
      <c r="B48" s="160" t="s">
        <v>304</v>
      </c>
      <c r="C48" s="15"/>
      <c r="D48" s="13"/>
      <c r="E48" s="13"/>
      <c r="F48" s="13"/>
      <c r="G48" s="5">
        <v>1</v>
      </c>
      <c r="H48" s="81">
        <f t="shared" si="2"/>
        <v>30</v>
      </c>
      <c r="I48" s="4"/>
      <c r="J48" s="14"/>
      <c r="K48" s="15"/>
      <c r="L48" s="15"/>
      <c r="M48" s="18"/>
      <c r="N48" s="37"/>
      <c r="O48" s="16"/>
      <c r="P48" s="38"/>
      <c r="Q48" s="69"/>
      <c r="R48" s="16"/>
      <c r="S48" s="38"/>
      <c r="T48" s="37"/>
      <c r="U48" s="69"/>
      <c r="V48" s="16"/>
      <c r="W48" s="46"/>
      <c r="X48" s="37"/>
      <c r="Y48" s="16"/>
      <c r="Z48" s="38"/>
      <c r="AT48" s="192">
        <f t="shared" si="1"/>
      </c>
      <c r="AU48" s="192">
        <f t="shared" si="1"/>
      </c>
      <c r="AV48" s="579">
        <f t="shared" si="1"/>
      </c>
    </row>
    <row r="49" spans="1:49" ht="15.75" customHeight="1">
      <c r="A49" s="184"/>
      <c r="B49" s="160" t="s">
        <v>34</v>
      </c>
      <c r="C49" s="11"/>
      <c r="D49" s="11" t="s">
        <v>261</v>
      </c>
      <c r="E49" s="9"/>
      <c r="F49" s="9"/>
      <c r="G49" s="5">
        <v>2</v>
      </c>
      <c r="H49" s="81">
        <f t="shared" si="2"/>
        <v>60</v>
      </c>
      <c r="I49" s="4">
        <f>SUMPRODUCT(N49:S49,$N$7:$S$7)</f>
        <v>36</v>
      </c>
      <c r="J49" s="10">
        <v>18</v>
      </c>
      <c r="K49" s="11"/>
      <c r="L49" s="11">
        <v>18</v>
      </c>
      <c r="M49" s="27">
        <f>H49-I49</f>
        <v>24</v>
      </c>
      <c r="N49" s="35"/>
      <c r="O49" s="12">
        <v>4</v>
      </c>
      <c r="P49" s="36"/>
      <c r="Q49" s="68"/>
      <c r="R49" s="12"/>
      <c r="S49" s="36"/>
      <c r="T49" s="35"/>
      <c r="U49" s="68"/>
      <c r="V49" s="12"/>
      <c r="W49" s="82" t="e">
        <f>$G49/#REF!</f>
        <v>#REF!</v>
      </c>
      <c r="X49" s="35"/>
      <c r="Y49" s="12"/>
      <c r="Z49" s="36"/>
      <c r="AT49" s="192">
        <f t="shared" si="1"/>
      </c>
      <c r="AU49" s="192" t="str">
        <f t="shared" si="1"/>
        <v>так</v>
      </c>
      <c r="AV49" s="579">
        <f t="shared" si="1"/>
      </c>
      <c r="AW49" s="192" t="s">
        <v>359</v>
      </c>
    </row>
    <row r="50" spans="1:49" ht="16.5" customHeight="1">
      <c r="A50" s="184" t="s">
        <v>291</v>
      </c>
      <c r="B50" s="70" t="s">
        <v>35</v>
      </c>
      <c r="C50" s="11"/>
      <c r="D50" s="11"/>
      <c r="E50" s="11"/>
      <c r="F50" s="9"/>
      <c r="G50" s="5">
        <f>SUM(G51:G52)</f>
        <v>7</v>
      </c>
      <c r="H50" s="81">
        <f t="shared" si="2"/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82"/>
      <c r="W50" s="45"/>
      <c r="X50" s="35"/>
      <c r="Y50" s="12"/>
      <c r="Z50" s="36"/>
      <c r="AT50" s="192" t="s">
        <v>357</v>
      </c>
      <c r="AU50" s="192">
        <f t="shared" si="1"/>
      </c>
      <c r="AV50" s="579">
        <f t="shared" si="1"/>
      </c>
      <c r="AW50" s="192" t="s">
        <v>359</v>
      </c>
    </row>
    <row r="51" spans="1:48" ht="16.5" customHeight="1">
      <c r="A51" s="184"/>
      <c r="B51" s="160" t="s">
        <v>304</v>
      </c>
      <c r="C51" s="11"/>
      <c r="D51" s="11"/>
      <c r="E51" s="11"/>
      <c r="F51" s="9"/>
      <c r="G51" s="5">
        <v>3</v>
      </c>
      <c r="H51" s="81">
        <f t="shared" si="2"/>
        <v>90</v>
      </c>
      <c r="I51" s="4"/>
      <c r="J51" s="10"/>
      <c r="K51" s="11"/>
      <c r="L51" s="11"/>
      <c r="M51" s="27"/>
      <c r="N51" s="35"/>
      <c r="O51" s="12"/>
      <c r="P51" s="36"/>
      <c r="Q51" s="68"/>
      <c r="R51" s="12"/>
      <c r="S51" s="36"/>
      <c r="T51" s="35"/>
      <c r="U51" s="68"/>
      <c r="V51" s="82"/>
      <c r="W51" s="45"/>
      <c r="X51" s="35"/>
      <c r="Y51" s="12"/>
      <c r="Z51" s="36"/>
      <c r="AT51" s="192">
        <f t="shared" si="1"/>
      </c>
      <c r="AU51" s="192">
        <f t="shared" si="1"/>
      </c>
      <c r="AV51" s="579">
        <f t="shared" si="1"/>
      </c>
    </row>
    <row r="52" spans="1:49" ht="15.75" customHeight="1">
      <c r="A52" s="184"/>
      <c r="B52" s="160" t="s">
        <v>34</v>
      </c>
      <c r="C52" s="11">
        <v>1</v>
      </c>
      <c r="D52" s="9"/>
      <c r="E52" s="9"/>
      <c r="F52" s="9"/>
      <c r="G52" s="5">
        <v>4</v>
      </c>
      <c r="H52" s="81">
        <f t="shared" si="2"/>
        <v>120</v>
      </c>
      <c r="I52" s="4">
        <f>SUMPRODUCT(N52:S52,$N$7:$S$7)</f>
        <v>75</v>
      </c>
      <c r="J52" s="10">
        <v>45</v>
      </c>
      <c r="K52" s="11">
        <v>15</v>
      </c>
      <c r="L52" s="11">
        <v>15</v>
      </c>
      <c r="M52" s="27">
        <f>H52-I52</f>
        <v>45</v>
      </c>
      <c r="N52" s="35">
        <v>5</v>
      </c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  <c r="AT52" s="192" t="str">
        <f t="shared" si="1"/>
        <v>так</v>
      </c>
      <c r="AU52" s="192">
        <f t="shared" si="1"/>
      </c>
      <c r="AV52" s="579">
        <f t="shared" si="1"/>
      </c>
      <c r="AW52" s="192" t="s">
        <v>359</v>
      </c>
    </row>
    <row r="53" spans="1:48" ht="15.75" customHeight="1">
      <c r="A53" s="184" t="s">
        <v>292</v>
      </c>
      <c r="B53" s="70" t="s">
        <v>56</v>
      </c>
      <c r="C53" s="11"/>
      <c r="D53" s="9"/>
      <c r="E53" s="9"/>
      <c r="F53" s="9"/>
      <c r="G53" s="5">
        <f>SUM(G54:G55)</f>
        <v>3</v>
      </c>
      <c r="H53" s="81">
        <f t="shared" si="2"/>
        <v>90</v>
      </c>
      <c r="I53" s="4"/>
      <c r="J53" s="10"/>
      <c r="K53" s="11"/>
      <c r="L53" s="11"/>
      <c r="M53" s="27"/>
      <c r="N53" s="35"/>
      <c r="O53" s="12"/>
      <c r="P53" s="36"/>
      <c r="Q53" s="68"/>
      <c r="R53" s="12"/>
      <c r="S53" s="36"/>
      <c r="T53" s="35"/>
      <c r="U53" s="68"/>
      <c r="V53" s="12"/>
      <c r="W53" s="45"/>
      <c r="X53" s="35"/>
      <c r="Y53" s="12"/>
      <c r="Z53" s="36"/>
      <c r="AT53" s="192">
        <f t="shared" si="1"/>
      </c>
      <c r="AU53" s="192" t="s">
        <v>357</v>
      </c>
      <c r="AV53" s="579">
        <f t="shared" si="1"/>
      </c>
    </row>
    <row r="54" spans="1:48" ht="15.75" customHeight="1">
      <c r="A54" s="28"/>
      <c r="B54" s="160" t="s">
        <v>304</v>
      </c>
      <c r="C54" s="11"/>
      <c r="D54" s="9"/>
      <c r="E54" s="9"/>
      <c r="F54" s="9"/>
      <c r="G54" s="5">
        <v>1.5</v>
      </c>
      <c r="H54" s="81">
        <f t="shared" si="2"/>
        <v>45</v>
      </c>
      <c r="I54" s="4"/>
      <c r="J54" s="10"/>
      <c r="K54" s="11"/>
      <c r="L54" s="11"/>
      <c r="M54" s="27"/>
      <c r="N54" s="35"/>
      <c r="O54" s="12"/>
      <c r="P54" s="36"/>
      <c r="Q54" s="68"/>
      <c r="R54" s="12"/>
      <c r="S54" s="36"/>
      <c r="T54" s="35"/>
      <c r="U54" s="68"/>
      <c r="V54" s="12"/>
      <c r="W54" s="45"/>
      <c r="X54" s="35"/>
      <c r="Y54" s="12"/>
      <c r="Z54" s="36"/>
      <c r="AT54" s="192">
        <f t="shared" si="1"/>
      </c>
      <c r="AU54" s="192">
        <f t="shared" si="1"/>
      </c>
      <c r="AV54" s="579">
        <f t="shared" si="1"/>
      </c>
    </row>
    <row r="55" spans="1:48" ht="15.75" customHeight="1" thickBot="1">
      <c r="A55" s="184"/>
      <c r="B55" s="160" t="s">
        <v>34</v>
      </c>
      <c r="C55" s="11"/>
      <c r="D55" s="11" t="s">
        <v>261</v>
      </c>
      <c r="E55" s="11"/>
      <c r="F55" s="9"/>
      <c r="G55" s="5">
        <v>1.5</v>
      </c>
      <c r="H55" s="81">
        <f t="shared" si="2"/>
        <v>45</v>
      </c>
      <c r="I55" s="4">
        <f>SUMPRODUCT(N55:S55,$N$7:$S$7)</f>
        <v>27</v>
      </c>
      <c r="J55" s="10">
        <v>9</v>
      </c>
      <c r="K55" s="11"/>
      <c r="L55" s="11">
        <v>18</v>
      </c>
      <c r="M55" s="27">
        <f>H55-I55</f>
        <v>18</v>
      </c>
      <c r="N55" s="277"/>
      <c r="O55" s="278">
        <v>3</v>
      </c>
      <c r="P55" s="279"/>
      <c r="Q55" s="68"/>
      <c r="R55" s="12"/>
      <c r="S55" s="36"/>
      <c r="T55" s="35"/>
      <c r="U55" s="68"/>
      <c r="V55" s="82" t="e">
        <f>$G55/#REF!</f>
        <v>#REF!</v>
      </c>
      <c r="W55" s="45"/>
      <c r="X55" s="35"/>
      <c r="Y55" s="12"/>
      <c r="Z55" s="36"/>
      <c r="AT55" s="192">
        <f t="shared" si="1"/>
      </c>
      <c r="AU55" s="192" t="str">
        <f t="shared" si="1"/>
        <v>так</v>
      </c>
      <c r="AV55" s="579">
        <f t="shared" si="1"/>
      </c>
    </row>
    <row r="56" spans="1:48" ht="16.5" customHeight="1" thickBot="1">
      <c r="A56" s="725" t="s">
        <v>4</v>
      </c>
      <c r="B56" s="726"/>
      <c r="C56" s="8"/>
      <c r="D56" s="8"/>
      <c r="E56" s="8"/>
      <c r="F56" s="8"/>
      <c r="G56" s="61">
        <f>SUM(G11,G14,G15,G18,G19,G22:G25,G28,G29,G32,G35,G38,G41,G44,G47,G50,G53)</f>
        <v>82</v>
      </c>
      <c r="H56" s="61">
        <f>SUM(H11,H14,H15,H18,H19,H22:H25,H28,H29,H32,H35,H38,H41,H44,H47,H50,H53)</f>
        <v>2460</v>
      </c>
      <c r="I56" s="61"/>
      <c r="J56" s="61"/>
      <c r="K56" s="61"/>
      <c r="L56" s="61"/>
      <c r="M56" s="61"/>
      <c r="N56" s="33"/>
      <c r="O56" s="8"/>
      <c r="P56" s="30"/>
      <c r="Q56" s="33"/>
      <c r="R56" s="8"/>
      <c r="S56" s="34"/>
      <c r="T56" s="33"/>
      <c r="U56" s="67"/>
      <c r="V56" s="8"/>
      <c r="W56" s="30"/>
      <c r="X56" s="33"/>
      <c r="Y56" s="8"/>
      <c r="Z56" s="34"/>
      <c r="AA56" s="2">
        <f>G56*30</f>
        <v>2460</v>
      </c>
      <c r="AT56" s="192">
        <f t="shared" si="1"/>
      </c>
      <c r="AU56" s="192">
        <f t="shared" si="1"/>
      </c>
      <c r="AV56" s="579">
        <f t="shared" si="1"/>
      </c>
    </row>
    <row r="57" spans="1:48" ht="15.75" customHeight="1" thickBot="1">
      <c r="A57" s="725" t="s">
        <v>305</v>
      </c>
      <c r="B57" s="726"/>
      <c r="C57" s="8"/>
      <c r="D57" s="8"/>
      <c r="E57" s="8"/>
      <c r="F57" s="8"/>
      <c r="G57" s="61">
        <f>SUM(G12,G14,G16,G18,G20,G22,G23,G24,G26,G30,G33,G36,G39,G42,G45,G48,G51,G54)</f>
        <v>52</v>
      </c>
      <c r="H57" s="61">
        <f>SUM(H12,H14,H16,H18,H20,H22,H23,H24,H26,H30,H33,H36,H39,H42,H45,H48,H51,H54)</f>
        <v>1560</v>
      </c>
      <c r="I57" s="61"/>
      <c r="J57" s="61"/>
      <c r="K57" s="61"/>
      <c r="L57" s="61"/>
      <c r="M57" s="61"/>
      <c r="N57" s="33"/>
      <c r="O57" s="8"/>
      <c r="P57" s="30"/>
      <c r="Q57" s="33"/>
      <c r="R57" s="8"/>
      <c r="S57" s="34"/>
      <c r="T57" s="33"/>
      <c r="U57" s="67"/>
      <c r="V57" s="8"/>
      <c r="W57" s="30"/>
      <c r="X57" s="33"/>
      <c r="Y57" s="8"/>
      <c r="Z57" s="34"/>
      <c r="AA57" s="2">
        <f>G57*30</f>
        <v>1560</v>
      </c>
      <c r="AB57" s="350" t="e">
        <f>G26+#REF!+G30+G33+G36+G39+G42+G45+#REF!+G51+G54</f>
        <v>#REF!</v>
      </c>
      <c r="AT57" s="192">
        <f t="shared" si="1"/>
      </c>
      <c r="AU57" s="192">
        <f t="shared" si="1"/>
      </c>
      <c r="AV57" s="579">
        <f t="shared" si="1"/>
      </c>
    </row>
    <row r="58" spans="1:29" ht="16.5" customHeight="1" thickBot="1">
      <c r="A58" s="725" t="s">
        <v>72</v>
      </c>
      <c r="B58" s="726"/>
      <c r="C58" s="19"/>
      <c r="D58" s="19"/>
      <c r="E58" s="19"/>
      <c r="F58" s="19"/>
      <c r="G58" s="61">
        <f aca="true" t="shared" si="5" ref="G58:M58">SUM(G13,G17,G21,G27,G28,G31,G34,G37,G40,G43,G46,G49,G52,G55)</f>
        <v>30</v>
      </c>
      <c r="H58" s="61">
        <f t="shared" si="5"/>
        <v>900</v>
      </c>
      <c r="I58" s="61">
        <f t="shared" si="5"/>
        <v>454</v>
      </c>
      <c r="J58" s="61">
        <f t="shared" si="5"/>
        <v>245</v>
      </c>
      <c r="K58" s="61">
        <f t="shared" si="5"/>
        <v>64</v>
      </c>
      <c r="L58" s="61">
        <f t="shared" si="5"/>
        <v>145</v>
      </c>
      <c r="M58" s="61">
        <f t="shared" si="5"/>
        <v>446</v>
      </c>
      <c r="N58" s="39">
        <f aca="true" t="shared" si="6" ref="N58:S58">SUM(N11:N55)</f>
        <v>17</v>
      </c>
      <c r="O58" s="39">
        <f t="shared" si="6"/>
        <v>14</v>
      </c>
      <c r="P58" s="39">
        <f t="shared" si="6"/>
        <v>6</v>
      </c>
      <c r="Q58" s="39">
        <f t="shared" si="6"/>
        <v>0</v>
      </c>
      <c r="R58" s="39">
        <f t="shared" si="6"/>
        <v>0</v>
      </c>
      <c r="S58" s="39">
        <f t="shared" si="6"/>
        <v>2</v>
      </c>
      <c r="T58" s="90" t="e">
        <f aca="true" t="shared" si="7" ref="T58:Z58">SUM(T25:T55)</f>
        <v>#REF!</v>
      </c>
      <c r="U58" s="91" t="e">
        <f t="shared" si="7"/>
        <v>#REF!</v>
      </c>
      <c r="V58" s="91" t="e">
        <f t="shared" si="7"/>
        <v>#REF!</v>
      </c>
      <c r="W58" s="92" t="e">
        <f t="shared" si="7"/>
        <v>#REF!</v>
      </c>
      <c r="X58" s="39">
        <f t="shared" si="7"/>
        <v>0</v>
      </c>
      <c r="Y58" s="21">
        <f t="shared" si="7"/>
        <v>0</v>
      </c>
      <c r="Z58" s="40">
        <f t="shared" si="7"/>
        <v>0</v>
      </c>
      <c r="AA58" s="2">
        <f>G58*30</f>
        <v>900</v>
      </c>
      <c r="AB58" s="350">
        <f>G27+G28+G31+G34+G37+G40+G43+G46+G47+G52+G55</f>
        <v>27</v>
      </c>
      <c r="AC58" s="2">
        <f>AB58*30</f>
        <v>810</v>
      </c>
    </row>
    <row r="59" spans="1:49" s="143" customFormat="1" ht="18.75" customHeight="1" thickBot="1">
      <c r="A59" s="750" t="s">
        <v>293</v>
      </c>
      <c r="B59" s="751"/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1"/>
      <c r="R59" s="751"/>
      <c r="S59" s="751"/>
      <c r="T59" s="751"/>
      <c r="U59" s="751"/>
      <c r="V59" s="751"/>
      <c r="W59" s="751"/>
      <c r="X59" s="751"/>
      <c r="Y59" s="752"/>
      <c r="AT59" s="351"/>
      <c r="AU59" s="578"/>
      <c r="AV59" s="578"/>
      <c r="AW59" s="351"/>
    </row>
    <row r="60" spans="1:49" ht="15.75" customHeight="1">
      <c r="A60" s="184" t="s">
        <v>138</v>
      </c>
      <c r="B60" s="70" t="s">
        <v>59</v>
      </c>
      <c r="C60" s="4"/>
      <c r="D60" s="4"/>
      <c r="E60" s="4"/>
      <c r="F60" s="4"/>
      <c r="G60" s="5">
        <v>3</v>
      </c>
      <c r="H60" s="5">
        <f>G60*30</f>
        <v>90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203"/>
      <c r="U60" s="64"/>
      <c r="V60" s="4"/>
      <c r="W60" s="27"/>
      <c r="X60" s="31"/>
      <c r="Y60" s="4"/>
      <c r="Z60" s="32"/>
      <c r="AB60" s="2">
        <f>G60</f>
        <v>3</v>
      </c>
      <c r="AK60" s="351"/>
      <c r="AL60" s="524">
        <v>1</v>
      </c>
      <c r="AM60" s="524" t="s">
        <v>261</v>
      </c>
      <c r="AN60" s="524" t="s">
        <v>262</v>
      </c>
      <c r="AO60" s="524">
        <v>3</v>
      </c>
      <c r="AP60" s="524" t="s">
        <v>263</v>
      </c>
      <c r="AQ60" s="524" t="s">
        <v>264</v>
      </c>
      <c r="AT60" s="192">
        <f aca="true" t="shared" si="8" ref="AT60:AV121">IF(ISBLANK(N60)=FALSE,"так","")</f>
      </c>
      <c r="AU60" s="192">
        <f t="shared" si="8"/>
      </c>
      <c r="AV60" s="579" t="s">
        <v>357</v>
      </c>
      <c r="AW60" s="192" t="s">
        <v>359</v>
      </c>
    </row>
    <row r="61" spans="1:48" ht="15.75" customHeight="1">
      <c r="A61" s="184"/>
      <c r="B61" s="160" t="s">
        <v>304</v>
      </c>
      <c r="C61" s="4"/>
      <c r="D61" s="4"/>
      <c r="E61" s="4"/>
      <c r="F61" s="4"/>
      <c r="G61" s="5">
        <v>1</v>
      </c>
      <c r="H61" s="5">
        <f>G61*30</f>
        <v>30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  <c r="AK61" s="351"/>
      <c r="AL61" s="524"/>
      <c r="AM61" s="524"/>
      <c r="AN61" s="524"/>
      <c r="AO61" s="524"/>
      <c r="AP61" s="524"/>
      <c r="AQ61" s="524"/>
      <c r="AT61" s="192">
        <f t="shared" si="8"/>
      </c>
      <c r="AU61" s="192">
        <f t="shared" si="8"/>
      </c>
      <c r="AV61" s="579">
        <f t="shared" si="8"/>
      </c>
    </row>
    <row r="62" spans="1:49" ht="15.75" customHeight="1">
      <c r="A62" s="184"/>
      <c r="B62" s="160" t="s">
        <v>34</v>
      </c>
      <c r="C62" s="4"/>
      <c r="D62" s="4" t="s">
        <v>262</v>
      </c>
      <c r="E62" s="4"/>
      <c r="F62" s="4"/>
      <c r="G62" s="5">
        <v>2</v>
      </c>
      <c r="H62" s="5">
        <f aca="true" t="shared" si="9" ref="H62:H121">G62*30</f>
        <v>60</v>
      </c>
      <c r="I62" s="4">
        <f>SUMPRODUCT(N62:S62,$N$7:$S$7)</f>
        <v>36</v>
      </c>
      <c r="J62" s="4">
        <v>18</v>
      </c>
      <c r="K62" s="4">
        <v>18</v>
      </c>
      <c r="L62" s="4"/>
      <c r="M62" s="27">
        <f>H62-I62</f>
        <v>24</v>
      </c>
      <c r="N62" s="31"/>
      <c r="O62" s="4"/>
      <c r="P62" s="27">
        <v>4</v>
      </c>
      <c r="Q62" s="31"/>
      <c r="R62" s="4"/>
      <c r="S62" s="32"/>
      <c r="T62" s="203"/>
      <c r="U62" s="64"/>
      <c r="V62" s="4"/>
      <c r="W62" s="27"/>
      <c r="X62" s="31"/>
      <c r="Y62" s="4"/>
      <c r="Z62" s="32"/>
      <c r="AK62" s="351"/>
      <c r="AL62" s="524"/>
      <c r="AM62" s="524"/>
      <c r="AN62" s="524"/>
      <c r="AO62" s="524"/>
      <c r="AP62" s="524"/>
      <c r="AQ62" s="524"/>
      <c r="AT62" s="192">
        <f t="shared" si="8"/>
      </c>
      <c r="AU62" s="192">
        <f t="shared" si="8"/>
      </c>
      <c r="AV62" s="579" t="str">
        <f t="shared" si="8"/>
        <v>так</v>
      </c>
      <c r="AW62" s="192" t="s">
        <v>359</v>
      </c>
    </row>
    <row r="63" spans="1:48" ht="15.75" customHeight="1">
      <c r="A63" s="184" t="s">
        <v>140</v>
      </c>
      <c r="B63" s="70" t="s">
        <v>67</v>
      </c>
      <c r="C63" s="4"/>
      <c r="D63" s="4"/>
      <c r="E63" s="4"/>
      <c r="F63" s="4"/>
      <c r="G63" s="5">
        <v>3</v>
      </c>
      <c r="H63" s="5">
        <f t="shared" si="9"/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  <c r="AK63" s="351" t="s">
        <v>268</v>
      </c>
      <c r="AL63" s="351">
        <f aca="true" t="shared" si="10" ref="AL63:AQ63">COUNTIF($C60:$C115,AL60)</f>
        <v>1</v>
      </c>
      <c r="AM63" s="351">
        <f t="shared" si="10"/>
        <v>0</v>
      </c>
      <c r="AN63" s="351">
        <f t="shared" si="10"/>
        <v>2</v>
      </c>
      <c r="AO63" s="351">
        <f t="shared" si="10"/>
        <v>4</v>
      </c>
      <c r="AP63" s="351">
        <f t="shared" si="10"/>
        <v>0</v>
      </c>
      <c r="AQ63" s="351">
        <f t="shared" si="10"/>
        <v>2</v>
      </c>
      <c r="AT63" s="192">
        <f t="shared" si="8"/>
      </c>
      <c r="AU63" s="192">
        <f t="shared" si="8"/>
      </c>
      <c r="AV63" s="579">
        <f t="shared" si="8"/>
      </c>
    </row>
    <row r="64" spans="1:48" ht="15.75" customHeight="1">
      <c r="A64" s="184"/>
      <c r="B64" s="160" t="s">
        <v>304</v>
      </c>
      <c r="C64" s="4"/>
      <c r="D64" s="4"/>
      <c r="E64" s="4"/>
      <c r="F64" s="4"/>
      <c r="G64" s="5">
        <v>1.5</v>
      </c>
      <c r="H64" s="5">
        <f t="shared" si="9"/>
        <v>45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  <c r="AK64" s="192" t="s">
        <v>269</v>
      </c>
      <c r="AL64" s="351">
        <f aca="true" t="shared" si="11" ref="AL64:AQ64">COUNTIF($D60:$D115,AL60)</f>
        <v>1</v>
      </c>
      <c r="AM64" s="351">
        <f t="shared" si="11"/>
        <v>3</v>
      </c>
      <c r="AN64" s="351">
        <f t="shared" si="11"/>
        <v>2</v>
      </c>
      <c r="AO64" s="351">
        <f t="shared" si="11"/>
        <v>2</v>
      </c>
      <c r="AP64" s="351">
        <f t="shared" si="11"/>
        <v>0</v>
      </c>
      <c r="AQ64" s="351">
        <f t="shared" si="11"/>
        <v>1</v>
      </c>
      <c r="AT64" s="192">
        <f t="shared" si="8"/>
      </c>
      <c r="AU64" s="192">
        <f t="shared" si="8"/>
      </c>
      <c r="AV64" s="579">
        <f t="shared" si="8"/>
      </c>
    </row>
    <row r="65" spans="1:48" ht="15.75" customHeight="1">
      <c r="A65" s="184"/>
      <c r="B65" s="160" t="s">
        <v>34</v>
      </c>
      <c r="C65" s="4"/>
      <c r="D65" s="4">
        <v>3</v>
      </c>
      <c r="E65" s="4"/>
      <c r="F65" s="4"/>
      <c r="G65" s="5">
        <v>1.5</v>
      </c>
      <c r="H65" s="5">
        <f t="shared" si="9"/>
        <v>45</v>
      </c>
      <c r="I65" s="4">
        <f>SUMPRODUCT(N65:S65,$N$7:$S$7)</f>
        <v>30</v>
      </c>
      <c r="J65" s="4">
        <v>15</v>
      </c>
      <c r="K65" s="4">
        <v>15</v>
      </c>
      <c r="L65" s="4"/>
      <c r="M65" s="27">
        <f>H65-I65</f>
        <v>15</v>
      </c>
      <c r="N65" s="31"/>
      <c r="O65" s="4"/>
      <c r="P65" s="27"/>
      <c r="Q65" s="31">
        <v>2</v>
      </c>
      <c r="R65" s="4"/>
      <c r="S65" s="32"/>
      <c r="T65" s="31"/>
      <c r="U65" s="64"/>
      <c r="V65" s="4"/>
      <c r="W65" s="27"/>
      <c r="X65" s="31" t="e">
        <f>$G65/#REF!</f>
        <v>#REF!</v>
      </c>
      <c r="Y65" s="4"/>
      <c r="Z65" s="32"/>
      <c r="AB65" s="2">
        <f>G65</f>
        <v>1.5</v>
      </c>
      <c r="AK65" s="192" t="s">
        <v>270</v>
      </c>
      <c r="AL65" s="351">
        <f aca="true" t="shared" si="12" ref="AL65:AQ65">COUNTIF($E60:$E115,AL60)</f>
        <v>0</v>
      </c>
      <c r="AM65" s="351">
        <f t="shared" si="12"/>
        <v>0</v>
      </c>
      <c r="AN65" s="351">
        <f t="shared" si="12"/>
        <v>0</v>
      </c>
      <c r="AO65" s="351">
        <f t="shared" si="12"/>
        <v>0</v>
      </c>
      <c r="AP65" s="351">
        <f t="shared" si="12"/>
        <v>0</v>
      </c>
      <c r="AQ65" s="351">
        <f t="shared" si="12"/>
        <v>0</v>
      </c>
      <c r="AT65" s="192">
        <f t="shared" si="8"/>
      </c>
      <c r="AU65" s="192">
        <f t="shared" si="8"/>
      </c>
      <c r="AV65" s="579">
        <f t="shared" si="8"/>
      </c>
    </row>
    <row r="66" spans="1:49" ht="15.75" customHeight="1">
      <c r="A66" s="184" t="s">
        <v>141</v>
      </c>
      <c r="B66" s="70" t="s">
        <v>60</v>
      </c>
      <c r="C66" s="4"/>
      <c r="D66" s="4"/>
      <c r="E66" s="4"/>
      <c r="F66" s="4"/>
      <c r="G66" s="5">
        <v>3</v>
      </c>
      <c r="H66" s="5">
        <f t="shared" si="9"/>
        <v>90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82" t="e">
        <f>$G66/#REF!</f>
        <v>#REF!</v>
      </c>
      <c r="U66" s="64"/>
      <c r="V66" s="4"/>
      <c r="W66" s="27"/>
      <c r="X66" s="31"/>
      <c r="Y66" s="4"/>
      <c r="Z66" s="32"/>
      <c r="AK66" s="192" t="s">
        <v>271</v>
      </c>
      <c r="AL66" s="351">
        <f aca="true" t="shared" si="13" ref="AL66:AQ66">COUNTIF($F60:$F115,AL60)</f>
        <v>0</v>
      </c>
      <c r="AM66" s="351">
        <f t="shared" si="13"/>
        <v>0</v>
      </c>
      <c r="AN66" s="351">
        <f t="shared" si="13"/>
        <v>1</v>
      </c>
      <c r="AO66" s="351">
        <f t="shared" si="13"/>
        <v>1</v>
      </c>
      <c r="AP66" s="351">
        <f t="shared" si="13"/>
        <v>1</v>
      </c>
      <c r="AQ66" s="351">
        <f t="shared" si="13"/>
        <v>0</v>
      </c>
      <c r="AT66" s="192" t="s">
        <v>357</v>
      </c>
      <c r="AU66" s="192">
        <f t="shared" si="8"/>
      </c>
      <c r="AV66" s="579">
        <f t="shared" si="8"/>
      </c>
      <c r="AW66" s="192" t="s">
        <v>359</v>
      </c>
    </row>
    <row r="67" spans="1:48" ht="15.75" customHeight="1">
      <c r="A67" s="184"/>
      <c r="B67" s="160" t="s">
        <v>304</v>
      </c>
      <c r="C67" s="4"/>
      <c r="D67" s="4"/>
      <c r="E67" s="4"/>
      <c r="F67" s="4"/>
      <c r="G67" s="5">
        <v>1</v>
      </c>
      <c r="H67" s="5">
        <f t="shared" si="9"/>
        <v>30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203"/>
      <c r="U67" s="64"/>
      <c r="V67" s="4"/>
      <c r="W67" s="27"/>
      <c r="X67" s="31"/>
      <c r="Y67" s="4"/>
      <c r="Z67" s="32"/>
      <c r="AT67" s="192">
        <f t="shared" si="8"/>
      </c>
      <c r="AU67" s="192">
        <f t="shared" si="8"/>
      </c>
      <c r="AV67" s="579">
        <f t="shared" si="8"/>
      </c>
    </row>
    <row r="68" spans="1:49" ht="15.75" customHeight="1">
      <c r="A68" s="184"/>
      <c r="B68" s="160" t="s">
        <v>34</v>
      </c>
      <c r="C68" s="4"/>
      <c r="D68" s="4">
        <v>1</v>
      </c>
      <c r="E68" s="4"/>
      <c r="F68" s="4"/>
      <c r="G68" s="5">
        <v>2</v>
      </c>
      <c r="H68" s="5">
        <f t="shared" si="9"/>
        <v>60</v>
      </c>
      <c r="I68" s="4">
        <f>J68+K68</f>
        <v>30</v>
      </c>
      <c r="J68" s="4">
        <v>15</v>
      </c>
      <c r="K68" s="4">
        <v>15</v>
      </c>
      <c r="L68" s="4"/>
      <c r="M68" s="27">
        <f>H68-I68</f>
        <v>30</v>
      </c>
      <c r="N68" s="31">
        <v>2</v>
      </c>
      <c r="O68" s="4"/>
      <c r="P68" s="27"/>
      <c r="Q68" s="31"/>
      <c r="R68" s="4"/>
      <c r="S68" s="32"/>
      <c r="T68" s="203"/>
      <c r="U68" s="64"/>
      <c r="V68" s="4"/>
      <c r="W68" s="27"/>
      <c r="X68" s="31"/>
      <c r="Y68" s="4"/>
      <c r="Z68" s="32"/>
      <c r="AB68" s="2">
        <f>G68</f>
        <v>2</v>
      </c>
      <c r="AT68" s="192" t="str">
        <f t="shared" si="8"/>
        <v>так</v>
      </c>
      <c r="AU68" s="192">
        <f t="shared" si="8"/>
      </c>
      <c r="AV68" s="579">
        <f t="shared" si="8"/>
      </c>
      <c r="AW68" s="192" t="s">
        <v>359</v>
      </c>
    </row>
    <row r="69" spans="1:48" ht="15.75" customHeight="1">
      <c r="A69" s="184" t="s">
        <v>143</v>
      </c>
      <c r="B69" s="70" t="s">
        <v>306</v>
      </c>
      <c r="C69" s="4"/>
      <c r="D69" s="4"/>
      <c r="E69" s="4"/>
      <c r="F69" s="4"/>
      <c r="G69" s="5">
        <v>3</v>
      </c>
      <c r="H69" s="5">
        <f t="shared" si="9"/>
        <v>90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64"/>
      <c r="V69" s="4"/>
      <c r="W69" s="27"/>
      <c r="X69" s="31"/>
      <c r="Y69" s="4"/>
      <c r="Z69" s="32"/>
      <c r="AT69" s="192">
        <f t="shared" si="8"/>
      </c>
      <c r="AU69" s="192">
        <f t="shared" si="8"/>
      </c>
      <c r="AV69" s="579">
        <f t="shared" si="8"/>
      </c>
    </row>
    <row r="70" spans="1:49" ht="15.75" customHeight="1">
      <c r="A70" s="184" t="s">
        <v>143</v>
      </c>
      <c r="B70" s="70" t="s">
        <v>46</v>
      </c>
      <c r="C70" s="4"/>
      <c r="D70" s="4"/>
      <c r="E70" s="4"/>
      <c r="F70" s="4"/>
      <c r="G70" s="5">
        <v>3</v>
      </c>
      <c r="H70" s="5">
        <f t="shared" si="9"/>
        <v>90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64"/>
      <c r="V70" s="4"/>
      <c r="W70" s="27"/>
      <c r="X70" s="31"/>
      <c r="Y70" s="4"/>
      <c r="Z70" s="32"/>
      <c r="AT70" s="192">
        <f t="shared" si="8"/>
      </c>
      <c r="AU70" s="192">
        <f t="shared" si="8"/>
      </c>
      <c r="AV70" s="579" t="s">
        <v>357</v>
      </c>
      <c r="AW70" s="192" t="s">
        <v>359</v>
      </c>
    </row>
    <row r="71" spans="1:48" ht="15.75" customHeight="1">
      <c r="A71" s="184"/>
      <c r="B71" s="160" t="s">
        <v>304</v>
      </c>
      <c r="C71" s="4"/>
      <c r="D71" s="4"/>
      <c r="E71" s="4"/>
      <c r="F71" s="4"/>
      <c r="G71" s="5">
        <v>1</v>
      </c>
      <c r="H71" s="5">
        <f t="shared" si="9"/>
        <v>30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  <c r="AT71" s="192">
        <f t="shared" si="8"/>
      </c>
      <c r="AU71" s="192">
        <f t="shared" si="8"/>
      </c>
      <c r="AV71" s="579">
        <f t="shared" si="8"/>
      </c>
    </row>
    <row r="72" spans="1:49" ht="15.75" customHeight="1">
      <c r="A72" s="184"/>
      <c r="B72" s="160" t="s">
        <v>34</v>
      </c>
      <c r="C72" s="4"/>
      <c r="D72" s="4" t="s">
        <v>262</v>
      </c>
      <c r="E72" s="4"/>
      <c r="F72" s="4"/>
      <c r="G72" s="5">
        <v>2</v>
      </c>
      <c r="H72" s="5">
        <f t="shared" si="9"/>
        <v>60</v>
      </c>
      <c r="I72" s="4">
        <v>30</v>
      </c>
      <c r="J72" s="4">
        <v>20</v>
      </c>
      <c r="K72" s="4"/>
      <c r="L72" s="4">
        <v>10</v>
      </c>
      <c r="M72" s="27">
        <f>H72-I72</f>
        <v>30</v>
      </c>
      <c r="N72" s="31"/>
      <c r="O72" s="4"/>
      <c r="P72" s="27">
        <v>3</v>
      </c>
      <c r="Q72" s="31"/>
      <c r="R72" s="4"/>
      <c r="S72" s="32"/>
      <c r="T72" s="31"/>
      <c r="U72" s="64"/>
      <c r="V72" s="4"/>
      <c r="W72" s="27"/>
      <c r="X72" s="31"/>
      <c r="Y72" s="4"/>
      <c r="Z72" s="32"/>
      <c r="AT72" s="192">
        <f t="shared" si="8"/>
      </c>
      <c r="AU72" s="192">
        <f t="shared" si="8"/>
      </c>
      <c r="AV72" s="579" t="str">
        <f t="shared" si="8"/>
        <v>так</v>
      </c>
      <c r="AW72" s="192" t="s">
        <v>359</v>
      </c>
    </row>
    <row r="73" spans="1:49" ht="15.75" customHeight="1">
      <c r="A73" s="184" t="s">
        <v>143</v>
      </c>
      <c r="B73" s="70" t="s">
        <v>274</v>
      </c>
      <c r="C73" s="4"/>
      <c r="D73" s="4" t="s">
        <v>261</v>
      </c>
      <c r="E73" s="4"/>
      <c r="F73" s="4"/>
      <c r="G73" s="5">
        <v>3</v>
      </c>
      <c r="H73" s="5">
        <f t="shared" si="9"/>
        <v>90</v>
      </c>
      <c r="I73" s="4">
        <f>J73+K73</f>
        <v>30</v>
      </c>
      <c r="J73" s="4">
        <v>10</v>
      </c>
      <c r="K73" s="4">
        <v>20</v>
      </c>
      <c r="L73" s="4"/>
      <c r="M73" s="27">
        <f>H73-I73</f>
        <v>60</v>
      </c>
      <c r="N73" s="31"/>
      <c r="O73" s="4">
        <v>3</v>
      </c>
      <c r="P73" s="27"/>
      <c r="Q73" s="31"/>
      <c r="R73" s="4"/>
      <c r="S73" s="32"/>
      <c r="T73" s="31"/>
      <c r="U73" s="64"/>
      <c r="V73" s="4"/>
      <c r="W73" s="27"/>
      <c r="X73" s="31"/>
      <c r="Y73" s="4"/>
      <c r="Z73" s="32"/>
      <c r="AT73" s="192">
        <f t="shared" si="8"/>
      </c>
      <c r="AU73" s="192" t="str">
        <f t="shared" si="8"/>
        <v>так</v>
      </c>
      <c r="AV73" s="579">
        <f t="shared" si="8"/>
      </c>
      <c r="AW73" s="192" t="s">
        <v>359</v>
      </c>
    </row>
    <row r="74" spans="1:49" ht="15.75" customHeight="1">
      <c r="A74" s="184" t="s">
        <v>143</v>
      </c>
      <c r="B74" s="70" t="s">
        <v>49</v>
      </c>
      <c r="C74" s="4"/>
      <c r="D74" s="4"/>
      <c r="E74" s="4"/>
      <c r="F74" s="4"/>
      <c r="G74" s="4">
        <v>4</v>
      </c>
      <c r="H74" s="5">
        <f t="shared" si="9"/>
        <v>120</v>
      </c>
      <c r="I74" s="4"/>
      <c r="J74" s="4"/>
      <c r="K74" s="4"/>
      <c r="L74" s="4"/>
      <c r="M74" s="32"/>
      <c r="N74" s="31"/>
      <c r="O74" s="4"/>
      <c r="P74" s="32"/>
      <c r="Q74" s="64"/>
      <c r="R74" s="4"/>
      <c r="S74" s="32"/>
      <c r="T74" s="31"/>
      <c r="U74" s="64"/>
      <c r="V74" s="4"/>
      <c r="W74" s="27"/>
      <c r="X74" s="31"/>
      <c r="Y74" s="4"/>
      <c r="Z74" s="32"/>
      <c r="AT74" s="192">
        <f t="shared" si="8"/>
      </c>
      <c r="AU74" s="192" t="s">
        <v>357</v>
      </c>
      <c r="AV74" s="579">
        <f t="shared" si="8"/>
      </c>
      <c r="AW74" s="192" t="s">
        <v>359</v>
      </c>
    </row>
    <row r="75" spans="1:48" ht="15.75" customHeight="1">
      <c r="A75" s="31"/>
      <c r="B75" s="160" t="s">
        <v>304</v>
      </c>
      <c r="C75" s="4"/>
      <c r="D75" s="4"/>
      <c r="E75" s="4"/>
      <c r="F75" s="4"/>
      <c r="G75" s="4">
        <v>2.5</v>
      </c>
      <c r="H75" s="5">
        <f t="shared" si="9"/>
        <v>75</v>
      </c>
      <c r="I75" s="4"/>
      <c r="J75" s="4"/>
      <c r="K75" s="4"/>
      <c r="L75" s="4"/>
      <c r="M75" s="32"/>
      <c r="N75" s="31"/>
      <c r="O75" s="4"/>
      <c r="P75" s="32"/>
      <c r="Q75" s="64"/>
      <c r="R75" s="4"/>
      <c r="S75" s="32"/>
      <c r="T75" s="31"/>
      <c r="U75" s="64"/>
      <c r="V75" s="4"/>
      <c r="W75" s="27"/>
      <c r="X75" s="31"/>
      <c r="Y75" s="4"/>
      <c r="Z75" s="32"/>
      <c r="AT75" s="192">
        <f t="shared" si="8"/>
      </c>
      <c r="AU75" s="192">
        <f t="shared" si="8"/>
      </c>
      <c r="AV75" s="579">
        <f t="shared" si="8"/>
      </c>
    </row>
    <row r="76" spans="1:49" ht="15.75" customHeight="1">
      <c r="A76" s="183"/>
      <c r="B76" s="160" t="s">
        <v>34</v>
      </c>
      <c r="C76" s="4"/>
      <c r="D76" s="4" t="s">
        <v>261</v>
      </c>
      <c r="E76" s="4"/>
      <c r="F76" s="4"/>
      <c r="G76" s="4">
        <v>1.5</v>
      </c>
      <c r="H76" s="5">
        <f t="shared" si="9"/>
        <v>45</v>
      </c>
      <c r="I76" s="4">
        <f>SUMPRODUCT(N76:S76,$N$7:$S$7)</f>
        <v>27</v>
      </c>
      <c r="J76" s="4">
        <v>18</v>
      </c>
      <c r="K76" s="4">
        <v>9</v>
      </c>
      <c r="L76" s="4"/>
      <c r="M76" s="32">
        <f>H76-I76</f>
        <v>18</v>
      </c>
      <c r="N76" s="31"/>
      <c r="O76" s="4">
        <v>3</v>
      </c>
      <c r="P76" s="32"/>
      <c r="Q76" s="64"/>
      <c r="R76" s="4"/>
      <c r="S76" s="32"/>
      <c r="T76" s="31"/>
      <c r="U76" s="64"/>
      <c r="V76" s="4"/>
      <c r="W76" s="27"/>
      <c r="X76" s="31"/>
      <c r="Y76" s="4"/>
      <c r="Z76" s="32"/>
      <c r="AT76" s="192">
        <f t="shared" si="8"/>
      </c>
      <c r="AU76" s="192" t="str">
        <f t="shared" si="8"/>
        <v>так</v>
      </c>
      <c r="AV76" s="579">
        <f t="shared" si="8"/>
      </c>
      <c r="AW76" s="192" t="s">
        <v>359</v>
      </c>
    </row>
    <row r="77" spans="1:49" ht="15.75" customHeight="1">
      <c r="A77" s="184" t="s">
        <v>145</v>
      </c>
      <c r="B77" s="70" t="s">
        <v>64</v>
      </c>
      <c r="C77" s="4"/>
      <c r="D77" s="4"/>
      <c r="E77" s="4"/>
      <c r="F77" s="4"/>
      <c r="G77" s="5">
        <f>SUM(G78:G81)</f>
        <v>7</v>
      </c>
      <c r="H77" s="5">
        <f t="shared" si="9"/>
        <v>210</v>
      </c>
      <c r="I77" s="26"/>
      <c r="J77" s="26"/>
      <c r="K77" s="26"/>
      <c r="L77" s="26"/>
      <c r="M77" s="41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  <c r="AT77" s="192">
        <f t="shared" si="8"/>
      </c>
      <c r="AU77" s="192" t="s">
        <v>357</v>
      </c>
      <c r="AV77" s="579" t="s">
        <v>357</v>
      </c>
      <c r="AW77" s="192" t="s">
        <v>359</v>
      </c>
    </row>
    <row r="78" spans="1:48" ht="15.75" customHeight="1">
      <c r="A78" s="183"/>
      <c r="B78" s="160" t="s">
        <v>304</v>
      </c>
      <c r="C78" s="4"/>
      <c r="D78" s="4"/>
      <c r="E78" s="4"/>
      <c r="F78" s="4"/>
      <c r="G78" s="5">
        <v>2</v>
      </c>
      <c r="H78" s="5">
        <f t="shared" si="9"/>
        <v>60</v>
      </c>
      <c r="I78" s="4"/>
      <c r="J78" s="4"/>
      <c r="K78" s="4"/>
      <c r="L78" s="4"/>
      <c r="M78" s="27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  <c r="AT78" s="192">
        <f t="shared" si="8"/>
      </c>
      <c r="AU78" s="192">
        <f t="shared" si="8"/>
      </c>
      <c r="AV78" s="579">
        <f t="shared" si="8"/>
      </c>
    </row>
    <row r="79" spans="1:49" ht="15.75" customHeight="1">
      <c r="A79" s="184"/>
      <c r="B79" s="160" t="s">
        <v>34</v>
      </c>
      <c r="C79" s="4"/>
      <c r="D79" s="4" t="s">
        <v>261</v>
      </c>
      <c r="E79" s="4"/>
      <c r="F79" s="4"/>
      <c r="G79" s="5">
        <v>1.5</v>
      </c>
      <c r="H79" s="5">
        <f t="shared" si="9"/>
        <v>45</v>
      </c>
      <c r="I79" s="4">
        <f>SUMPRODUCT(N79:S79,$N$7:$S$7)</f>
        <v>27</v>
      </c>
      <c r="J79" s="4">
        <v>18</v>
      </c>
      <c r="K79" s="4">
        <v>9</v>
      </c>
      <c r="L79" s="4"/>
      <c r="M79" s="27">
        <f>H79-I79</f>
        <v>18</v>
      </c>
      <c r="N79" s="31"/>
      <c r="O79" s="4">
        <v>3</v>
      </c>
      <c r="P79" s="27"/>
      <c r="Q79" s="31"/>
      <c r="R79" s="4"/>
      <c r="S79" s="32"/>
      <c r="T79" s="31"/>
      <c r="U79" s="64"/>
      <c r="V79" s="82" t="e">
        <f>$G79/#REF!</f>
        <v>#REF!</v>
      </c>
      <c r="W79" s="27"/>
      <c r="X79" s="31"/>
      <c r="Y79" s="4"/>
      <c r="Z79" s="32"/>
      <c r="AB79" s="2">
        <f>G79</f>
        <v>1.5</v>
      </c>
      <c r="AT79" s="192">
        <f t="shared" si="8"/>
      </c>
      <c r="AU79" s="192" t="str">
        <f t="shared" si="8"/>
        <v>так</v>
      </c>
      <c r="AV79" s="579">
        <f t="shared" si="8"/>
      </c>
      <c r="AW79" s="192" t="s">
        <v>359</v>
      </c>
    </row>
    <row r="80" spans="1:49" ht="15.75" customHeight="1">
      <c r="A80" s="184"/>
      <c r="B80" s="160" t="s">
        <v>34</v>
      </c>
      <c r="C80" s="4" t="s">
        <v>262</v>
      </c>
      <c r="D80" s="4"/>
      <c r="E80" s="4"/>
      <c r="F80" s="4"/>
      <c r="G80" s="5">
        <v>2</v>
      </c>
      <c r="H80" s="5">
        <f t="shared" si="9"/>
        <v>60</v>
      </c>
      <c r="I80" s="4">
        <f>SUMPRODUCT(N80:S80,$N$7:$S$7)</f>
        <v>36</v>
      </c>
      <c r="J80" s="4">
        <v>18</v>
      </c>
      <c r="K80" s="4">
        <v>18</v>
      </c>
      <c r="L80" s="4"/>
      <c r="M80" s="27">
        <f>H80-I80</f>
        <v>24</v>
      </c>
      <c r="N80" s="31"/>
      <c r="O80" s="4"/>
      <c r="P80" s="27">
        <v>4</v>
      </c>
      <c r="Q80" s="31"/>
      <c r="R80" s="4"/>
      <c r="S80" s="32"/>
      <c r="T80" s="31"/>
      <c r="U80" s="64"/>
      <c r="V80" s="4"/>
      <c r="W80" s="82" t="e">
        <f>$G80/#REF!</f>
        <v>#REF!</v>
      </c>
      <c r="X80" s="31"/>
      <c r="Y80" s="4"/>
      <c r="Z80" s="32"/>
      <c r="AB80" s="2">
        <f>G80</f>
        <v>2</v>
      </c>
      <c r="AT80" s="192">
        <f t="shared" si="8"/>
      </c>
      <c r="AU80" s="192">
        <f t="shared" si="8"/>
      </c>
      <c r="AV80" s="579" t="str">
        <f t="shared" si="8"/>
        <v>так</v>
      </c>
      <c r="AW80" s="192" t="s">
        <v>359</v>
      </c>
    </row>
    <row r="81" spans="1:49" ht="15.75" customHeight="1">
      <c r="A81" s="184"/>
      <c r="B81" s="160" t="s">
        <v>256</v>
      </c>
      <c r="C81" s="4"/>
      <c r="D81" s="4"/>
      <c r="E81" s="4"/>
      <c r="F81" s="4" t="s">
        <v>262</v>
      </c>
      <c r="G81" s="5">
        <v>1.5</v>
      </c>
      <c r="H81" s="5">
        <f t="shared" si="9"/>
        <v>45</v>
      </c>
      <c r="I81" s="4">
        <f>SUMPRODUCT(N81:S81,$N$7:$S$7)</f>
        <v>18</v>
      </c>
      <c r="J81" s="4"/>
      <c r="K81" s="4"/>
      <c r="L81" s="4">
        <v>18</v>
      </c>
      <c r="M81" s="27">
        <f>H81-I81</f>
        <v>27</v>
      </c>
      <c r="N81" s="31"/>
      <c r="O81" s="4"/>
      <c r="P81" s="27">
        <v>2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  <c r="AB81" s="2">
        <f>G81</f>
        <v>1.5</v>
      </c>
      <c r="AT81" s="192">
        <f t="shared" si="8"/>
      </c>
      <c r="AU81" s="192">
        <f t="shared" si="8"/>
      </c>
      <c r="AV81" s="579" t="str">
        <f t="shared" si="8"/>
        <v>так</v>
      </c>
      <c r="AW81" s="192" t="s">
        <v>359</v>
      </c>
    </row>
    <row r="82" spans="1:48" ht="15.75" customHeight="1">
      <c r="A82" s="191" t="s">
        <v>147</v>
      </c>
      <c r="B82" s="70" t="s">
        <v>68</v>
      </c>
      <c r="C82" s="4"/>
      <c r="D82" s="4"/>
      <c r="E82" s="4"/>
      <c r="F82" s="4"/>
      <c r="G82" s="5">
        <v>4</v>
      </c>
      <c r="H82" s="5">
        <f t="shared" si="9"/>
        <v>120</v>
      </c>
      <c r="I82" s="4"/>
      <c r="J82" s="4"/>
      <c r="K82" s="4"/>
      <c r="L82" s="4"/>
      <c r="M82" s="27"/>
      <c r="N82" s="31"/>
      <c r="O82" s="4"/>
      <c r="P82" s="27"/>
      <c r="Q82" s="31"/>
      <c r="R82" s="4"/>
      <c r="S82" s="32"/>
      <c r="T82" s="31"/>
      <c r="U82" s="64"/>
      <c r="V82" s="4"/>
      <c r="W82" s="27"/>
      <c r="X82" s="31"/>
      <c r="Y82" s="4"/>
      <c r="Z82" s="32"/>
      <c r="AT82" s="192">
        <f t="shared" si="8"/>
      </c>
      <c r="AU82" s="192">
        <f t="shared" si="8"/>
      </c>
      <c r="AV82" s="579">
        <f t="shared" si="8"/>
      </c>
    </row>
    <row r="83" spans="1:48" ht="15.75" customHeight="1">
      <c r="A83" s="174"/>
      <c r="B83" s="160" t="s">
        <v>304</v>
      </c>
      <c r="C83" s="4"/>
      <c r="D83" s="4"/>
      <c r="E83" s="4"/>
      <c r="F83" s="4"/>
      <c r="G83" s="5">
        <v>2</v>
      </c>
      <c r="H83" s="5">
        <f t="shared" si="9"/>
        <v>60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  <c r="AT83" s="192">
        <f t="shared" si="8"/>
      </c>
      <c r="AU83" s="192">
        <f t="shared" si="8"/>
      </c>
      <c r="AV83" s="579">
        <f t="shared" si="8"/>
      </c>
    </row>
    <row r="84" spans="1:48" ht="15.75" customHeight="1">
      <c r="A84" s="174"/>
      <c r="B84" s="160" t="s">
        <v>34</v>
      </c>
      <c r="C84" s="4">
        <v>3</v>
      </c>
      <c r="D84" s="4"/>
      <c r="E84" s="4"/>
      <c r="F84" s="4"/>
      <c r="G84" s="5">
        <v>2</v>
      </c>
      <c r="H84" s="5">
        <f t="shared" si="9"/>
        <v>60</v>
      </c>
      <c r="I84" s="4">
        <f>SUMPRODUCT(N84:S84,$N$7:$S$7)</f>
        <v>45</v>
      </c>
      <c r="J84" s="4">
        <v>30</v>
      </c>
      <c r="K84" s="4">
        <v>15</v>
      </c>
      <c r="L84" s="4"/>
      <c r="M84" s="27">
        <f>H84-I84</f>
        <v>15</v>
      </c>
      <c r="N84" s="31"/>
      <c r="O84" s="4"/>
      <c r="P84" s="27"/>
      <c r="Q84" s="31">
        <v>3</v>
      </c>
      <c r="R84" s="4"/>
      <c r="S84" s="32"/>
      <c r="T84" s="31"/>
      <c r="U84" s="64"/>
      <c r="V84" s="4"/>
      <c r="W84" s="27"/>
      <c r="X84" s="31"/>
      <c r="Y84" s="82" t="e">
        <f>$G84/#REF!</f>
        <v>#REF!</v>
      </c>
      <c r="Z84" s="32"/>
      <c r="AB84" s="2">
        <f>G84</f>
        <v>2</v>
      </c>
      <c r="AT84" s="192">
        <f t="shared" si="8"/>
      </c>
      <c r="AU84" s="192">
        <f t="shared" si="8"/>
      </c>
      <c r="AV84" s="579">
        <f t="shared" si="8"/>
      </c>
    </row>
    <row r="85" spans="1:48" ht="15.75" customHeight="1">
      <c r="A85" s="174" t="s">
        <v>149</v>
      </c>
      <c r="B85" s="70" t="s">
        <v>66</v>
      </c>
      <c r="C85" s="4"/>
      <c r="D85" s="4"/>
      <c r="E85" s="4"/>
      <c r="F85" s="4"/>
      <c r="G85" s="5">
        <f>SUM(G86:G88)</f>
        <v>5.5</v>
      </c>
      <c r="H85" s="5">
        <f t="shared" si="9"/>
        <v>165</v>
      </c>
      <c r="I85" s="26"/>
      <c r="J85" s="26"/>
      <c r="K85" s="26"/>
      <c r="L85" s="26"/>
      <c r="M85" s="41"/>
      <c r="N85" s="31"/>
      <c r="O85" s="4"/>
      <c r="P85" s="27"/>
      <c r="Q85" s="31"/>
      <c r="R85" s="4"/>
      <c r="S85" s="32"/>
      <c r="T85" s="31"/>
      <c r="U85" s="64"/>
      <c r="V85" s="4"/>
      <c r="W85" s="27"/>
      <c r="X85" s="31"/>
      <c r="Y85" s="4"/>
      <c r="Z85" s="32"/>
      <c r="AT85" s="192">
        <f t="shared" si="8"/>
      </c>
      <c r="AU85" s="192">
        <f t="shared" si="8"/>
      </c>
      <c r="AV85" s="579">
        <f t="shared" si="8"/>
      </c>
    </row>
    <row r="86" spans="1:48" ht="15.75" customHeight="1">
      <c r="A86" s="528"/>
      <c r="B86" s="160" t="s">
        <v>304</v>
      </c>
      <c r="C86" s="4"/>
      <c r="D86" s="4"/>
      <c r="E86" s="4"/>
      <c r="F86" s="4"/>
      <c r="G86" s="5">
        <v>2</v>
      </c>
      <c r="H86" s="5">
        <f t="shared" si="9"/>
        <v>60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  <c r="AT86" s="192">
        <f t="shared" si="8"/>
      </c>
      <c r="AU86" s="192">
        <f t="shared" si="8"/>
      </c>
      <c r="AV86" s="579">
        <f t="shared" si="8"/>
      </c>
    </row>
    <row r="87" spans="1:48" ht="15.75" customHeight="1">
      <c r="A87" s="174"/>
      <c r="B87" s="160" t="s">
        <v>34</v>
      </c>
      <c r="C87" s="4"/>
      <c r="D87" s="4">
        <v>3</v>
      </c>
      <c r="E87" s="4"/>
      <c r="F87" s="4"/>
      <c r="G87" s="5">
        <v>2</v>
      </c>
      <c r="H87" s="5">
        <f t="shared" si="9"/>
        <v>60</v>
      </c>
      <c r="I87" s="4">
        <f>SUMPRODUCT(N87:S87,$N$7:$S$7)</f>
        <v>45</v>
      </c>
      <c r="J87" s="4">
        <v>30</v>
      </c>
      <c r="K87" s="4">
        <v>15</v>
      </c>
      <c r="L87" s="4"/>
      <c r="M87" s="27">
        <f>H87-I87</f>
        <v>15</v>
      </c>
      <c r="N87" s="31"/>
      <c r="O87" s="4"/>
      <c r="P87" s="27"/>
      <c r="Q87" s="31">
        <v>3</v>
      </c>
      <c r="R87" s="4"/>
      <c r="S87" s="32"/>
      <c r="T87" s="31"/>
      <c r="U87" s="64"/>
      <c r="V87" s="4"/>
      <c r="W87" s="27"/>
      <c r="X87" s="31" t="e">
        <f>$G87/#REF!</f>
        <v>#REF!</v>
      </c>
      <c r="Y87" s="4"/>
      <c r="Z87" s="32"/>
      <c r="AB87" s="2">
        <f>G87</f>
        <v>2</v>
      </c>
      <c r="AT87" s="192">
        <f t="shared" si="8"/>
      </c>
      <c r="AU87" s="192">
        <f t="shared" si="8"/>
      </c>
      <c r="AV87" s="579">
        <f t="shared" si="8"/>
      </c>
    </row>
    <row r="88" spans="1:48" ht="15.75" customHeight="1">
      <c r="A88" s="174"/>
      <c r="B88" s="160" t="s">
        <v>256</v>
      </c>
      <c r="C88" s="4"/>
      <c r="D88" s="4"/>
      <c r="E88" s="4"/>
      <c r="F88" s="4" t="s">
        <v>263</v>
      </c>
      <c r="G88" s="5">
        <v>1.5</v>
      </c>
      <c r="H88" s="5">
        <f t="shared" si="9"/>
        <v>45</v>
      </c>
      <c r="I88" s="4">
        <f>SUMPRODUCT(N88:S88,$N$7:$S$7)</f>
        <v>18</v>
      </c>
      <c r="J88" s="4"/>
      <c r="K88" s="4"/>
      <c r="L88" s="4">
        <v>18</v>
      </c>
      <c r="M88" s="27">
        <f>H88-I88</f>
        <v>27</v>
      </c>
      <c r="N88" s="31"/>
      <c r="O88" s="4"/>
      <c r="P88" s="27"/>
      <c r="Q88" s="31"/>
      <c r="R88" s="4">
        <v>2</v>
      </c>
      <c r="S88" s="32"/>
      <c r="T88" s="31"/>
      <c r="U88" s="64"/>
      <c r="V88" s="4"/>
      <c r="W88" s="27"/>
      <c r="X88" s="31"/>
      <c r="Y88" s="82" t="e">
        <f>$G88/#REF!</f>
        <v>#REF!</v>
      </c>
      <c r="Z88" s="32"/>
      <c r="AB88" s="2">
        <f>G88</f>
        <v>1.5</v>
      </c>
      <c r="AT88" s="192">
        <f t="shared" si="8"/>
      </c>
      <c r="AU88" s="192">
        <f t="shared" si="8"/>
      </c>
      <c r="AV88" s="579">
        <f t="shared" si="8"/>
      </c>
    </row>
    <row r="89" spans="1:48" ht="15.75" customHeight="1">
      <c r="A89" s="174" t="s">
        <v>151</v>
      </c>
      <c r="B89" s="70" t="s">
        <v>36</v>
      </c>
      <c r="C89" s="4"/>
      <c r="D89" s="4"/>
      <c r="E89" s="4"/>
      <c r="F89" s="4"/>
      <c r="G89" s="5">
        <f>SUM(G90:G92)</f>
        <v>9</v>
      </c>
      <c r="H89" s="5">
        <f t="shared" si="9"/>
        <v>270</v>
      </c>
      <c r="I89" s="26"/>
      <c r="J89" s="26"/>
      <c r="K89" s="26"/>
      <c r="L89" s="26"/>
      <c r="M89" s="41"/>
      <c r="N89" s="31"/>
      <c r="O89" s="4"/>
      <c r="P89" s="27"/>
      <c r="Q89" s="31"/>
      <c r="R89" s="4"/>
      <c r="S89" s="32"/>
      <c r="T89" s="31"/>
      <c r="U89" s="64"/>
      <c r="V89" s="4"/>
      <c r="W89" s="27"/>
      <c r="X89" s="31"/>
      <c r="Y89" s="4"/>
      <c r="Z89" s="32"/>
      <c r="AT89" s="192">
        <f t="shared" si="8"/>
      </c>
      <c r="AU89" s="192" t="s">
        <v>357</v>
      </c>
      <c r="AV89" s="579" t="s">
        <v>357</v>
      </c>
    </row>
    <row r="90" spans="1:48" ht="15.75" customHeight="1">
      <c r="A90" s="174"/>
      <c r="B90" s="160" t="s">
        <v>304</v>
      </c>
      <c r="C90" s="4"/>
      <c r="D90" s="4"/>
      <c r="E90" s="4"/>
      <c r="F90" s="4"/>
      <c r="G90" s="5">
        <v>4</v>
      </c>
      <c r="H90" s="5">
        <f t="shared" si="9"/>
        <v>120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  <c r="AT90" s="192">
        <f t="shared" si="8"/>
      </c>
      <c r="AU90" s="192">
        <f t="shared" si="8"/>
      </c>
      <c r="AV90" s="579">
        <f t="shared" si="8"/>
      </c>
    </row>
    <row r="91" spans="1:49" ht="15.75" customHeight="1">
      <c r="A91" s="174"/>
      <c r="B91" s="160" t="s">
        <v>34</v>
      </c>
      <c r="C91" s="4" t="s">
        <v>262</v>
      </c>
      <c r="D91" s="4"/>
      <c r="E91" s="4"/>
      <c r="F91" s="4"/>
      <c r="G91" s="5">
        <v>3.5</v>
      </c>
      <c r="H91" s="5">
        <f t="shared" si="9"/>
        <v>105</v>
      </c>
      <c r="I91" s="4">
        <f>SUMPRODUCT(N91:S91,$N$7:$S$7)</f>
        <v>45</v>
      </c>
      <c r="J91" s="4">
        <v>18</v>
      </c>
      <c r="K91" s="4">
        <v>27</v>
      </c>
      <c r="L91" s="4"/>
      <c r="M91" s="27">
        <f>H91-I91</f>
        <v>60</v>
      </c>
      <c r="N91" s="31"/>
      <c r="O91" s="4">
        <v>3</v>
      </c>
      <c r="P91" s="27">
        <v>2</v>
      </c>
      <c r="Q91" s="31"/>
      <c r="R91" s="4"/>
      <c r="S91" s="32"/>
      <c r="T91" s="31"/>
      <c r="U91" s="64"/>
      <c r="V91" s="4"/>
      <c r="W91" s="82" t="e">
        <f>$G91/#REF!</f>
        <v>#REF!</v>
      </c>
      <c r="X91" s="31"/>
      <c r="Y91" s="4"/>
      <c r="Z91" s="32"/>
      <c r="AB91" s="2">
        <f>G91</f>
        <v>3.5</v>
      </c>
      <c r="AT91" s="192">
        <f t="shared" si="8"/>
      </c>
      <c r="AU91" s="192" t="str">
        <f t="shared" si="8"/>
        <v>так</v>
      </c>
      <c r="AV91" s="579" t="str">
        <f t="shared" si="8"/>
        <v>так</v>
      </c>
      <c r="AW91" s="192" t="s">
        <v>360</v>
      </c>
    </row>
    <row r="92" spans="1:49" ht="15.75" customHeight="1">
      <c r="A92" s="186"/>
      <c r="B92" s="160" t="s">
        <v>256</v>
      </c>
      <c r="C92" s="4"/>
      <c r="D92" s="4"/>
      <c r="E92" s="4"/>
      <c r="F92" s="4">
        <v>3</v>
      </c>
      <c r="G92" s="5">
        <v>1.5</v>
      </c>
      <c r="H92" s="5">
        <f t="shared" si="9"/>
        <v>45</v>
      </c>
      <c r="I92" s="4">
        <f>SUMPRODUCT(N92:S92,$N$7:$S$7)</f>
        <v>15</v>
      </c>
      <c r="J92" s="4"/>
      <c r="K92" s="4"/>
      <c r="L92" s="4">
        <v>15</v>
      </c>
      <c r="M92" s="27">
        <f>H92-I92</f>
        <v>30</v>
      </c>
      <c r="N92" s="31"/>
      <c r="O92" s="4"/>
      <c r="P92" s="27"/>
      <c r="Q92" s="31">
        <v>1</v>
      </c>
      <c r="R92" s="4"/>
      <c r="S92" s="32"/>
      <c r="T92" s="31"/>
      <c r="U92" s="64"/>
      <c r="V92" s="4"/>
      <c r="W92" s="27"/>
      <c r="X92" s="31" t="e">
        <f>$G92/#REF!</f>
        <v>#REF!</v>
      </c>
      <c r="Y92" s="4"/>
      <c r="Z92" s="32"/>
      <c r="AB92" s="2">
        <f>G92</f>
        <v>1.5</v>
      </c>
      <c r="AT92" s="192">
        <f t="shared" si="8"/>
      </c>
      <c r="AU92" s="192">
        <f t="shared" si="8"/>
      </c>
      <c r="AV92" s="579">
        <f t="shared" si="8"/>
      </c>
      <c r="AW92" s="192" t="s">
        <v>359</v>
      </c>
    </row>
    <row r="93" spans="1:48" ht="15.75" customHeight="1">
      <c r="A93" s="184" t="s">
        <v>153</v>
      </c>
      <c r="B93" s="70" t="s">
        <v>61</v>
      </c>
      <c r="C93" s="4"/>
      <c r="D93" s="4"/>
      <c r="E93" s="4"/>
      <c r="F93" s="4"/>
      <c r="G93" s="5">
        <v>6</v>
      </c>
      <c r="H93" s="5">
        <f t="shared" si="9"/>
        <v>180</v>
      </c>
      <c r="I93" s="26"/>
      <c r="J93" s="26"/>
      <c r="K93" s="26"/>
      <c r="L93" s="26"/>
      <c r="M93" s="41"/>
      <c r="N93" s="31"/>
      <c r="O93" s="4"/>
      <c r="P93" s="27"/>
      <c r="Q93" s="31"/>
      <c r="R93" s="4"/>
      <c r="S93" s="32"/>
      <c r="T93" s="31"/>
      <c r="U93" s="64"/>
      <c r="V93" s="4"/>
      <c r="W93" s="27"/>
      <c r="X93" s="31"/>
      <c r="Y93" s="4"/>
      <c r="Z93" s="32"/>
      <c r="AT93" s="192">
        <f t="shared" si="8"/>
      </c>
      <c r="AU93" s="192">
        <f t="shared" si="8"/>
      </c>
      <c r="AV93" s="579">
        <f t="shared" si="8"/>
      </c>
    </row>
    <row r="94" spans="1:48" ht="15.75" customHeight="1">
      <c r="A94" s="183"/>
      <c r="B94" s="160" t="s">
        <v>304</v>
      </c>
      <c r="C94" s="4"/>
      <c r="D94" s="4"/>
      <c r="E94" s="4"/>
      <c r="F94" s="4"/>
      <c r="G94" s="5">
        <v>4</v>
      </c>
      <c r="H94" s="5">
        <f t="shared" si="9"/>
        <v>120</v>
      </c>
      <c r="I94" s="4"/>
      <c r="J94" s="4"/>
      <c r="K94" s="4"/>
      <c r="L94" s="4"/>
      <c r="M94" s="27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  <c r="AT94" s="192">
        <f t="shared" si="8"/>
      </c>
      <c r="AU94" s="192">
        <f t="shared" si="8"/>
      </c>
      <c r="AV94" s="579">
        <f t="shared" si="8"/>
      </c>
    </row>
    <row r="95" spans="1:48" ht="15.75" customHeight="1">
      <c r="A95" s="184"/>
      <c r="B95" s="160" t="s">
        <v>34</v>
      </c>
      <c r="C95" s="4">
        <v>3</v>
      </c>
      <c r="D95" s="4"/>
      <c r="E95" s="4"/>
      <c r="F95" s="4"/>
      <c r="G95" s="5">
        <v>2</v>
      </c>
      <c r="H95" s="5">
        <f t="shared" si="9"/>
        <v>60</v>
      </c>
      <c r="I95" s="4">
        <f>SUMPRODUCT(N95:S95,$N$7:$S$7)</f>
        <v>45</v>
      </c>
      <c r="J95" s="4">
        <v>30</v>
      </c>
      <c r="K95" s="4">
        <v>15</v>
      </c>
      <c r="L95" s="4"/>
      <c r="M95" s="27">
        <f>H95-I95</f>
        <v>15</v>
      </c>
      <c r="N95" s="31"/>
      <c r="O95" s="4"/>
      <c r="P95" s="27"/>
      <c r="Q95" s="31">
        <v>3</v>
      </c>
      <c r="R95" s="4"/>
      <c r="S95" s="32"/>
      <c r="T95" s="31"/>
      <c r="U95" s="64"/>
      <c r="V95" s="4"/>
      <c r="W95" s="27"/>
      <c r="X95" s="31" t="e">
        <f>$G95/#REF!</f>
        <v>#REF!</v>
      </c>
      <c r="Y95" s="4"/>
      <c r="Z95" s="32"/>
      <c r="AB95" s="2">
        <f>G95</f>
        <v>2</v>
      </c>
      <c r="AT95" s="192">
        <f t="shared" si="8"/>
      </c>
      <c r="AU95" s="192">
        <f t="shared" si="8"/>
      </c>
      <c r="AV95" s="579">
        <f t="shared" si="8"/>
      </c>
    </row>
    <row r="96" spans="1:48" ht="15.75" customHeight="1">
      <c r="A96" s="184" t="s">
        <v>154</v>
      </c>
      <c r="B96" s="70" t="s">
        <v>196</v>
      </c>
      <c r="C96" s="4"/>
      <c r="D96" s="4"/>
      <c r="E96" s="4"/>
      <c r="F96" s="4"/>
      <c r="G96" s="5">
        <v>4</v>
      </c>
      <c r="H96" s="5">
        <f t="shared" si="9"/>
        <v>120</v>
      </c>
      <c r="I96" s="4"/>
      <c r="J96" s="4"/>
      <c r="K96" s="4"/>
      <c r="L96" s="4"/>
      <c r="M96" s="27"/>
      <c r="N96" s="31"/>
      <c r="O96" s="4"/>
      <c r="P96" s="27"/>
      <c r="Q96" s="31"/>
      <c r="R96" s="4"/>
      <c r="S96" s="32"/>
      <c r="T96" s="98"/>
      <c r="U96" s="99"/>
      <c r="V96" s="96"/>
      <c r="W96" s="97"/>
      <c r="X96" s="98"/>
      <c r="Y96" s="96"/>
      <c r="Z96" s="100"/>
      <c r="AT96" s="192">
        <f t="shared" si="8"/>
      </c>
      <c r="AU96" s="192">
        <f t="shared" si="8"/>
      </c>
      <c r="AV96" s="579">
        <f t="shared" si="8"/>
      </c>
    </row>
    <row r="97" spans="1:48" ht="15.75" customHeight="1">
      <c r="A97" s="184"/>
      <c r="B97" s="160" t="s">
        <v>307</v>
      </c>
      <c r="C97" s="4"/>
      <c r="D97" s="4"/>
      <c r="E97" s="4"/>
      <c r="F97" s="4"/>
      <c r="G97" s="5">
        <v>2</v>
      </c>
      <c r="H97" s="5">
        <f t="shared" si="9"/>
        <v>60</v>
      </c>
      <c r="I97" s="4"/>
      <c r="J97" s="4"/>
      <c r="K97" s="4"/>
      <c r="L97" s="4"/>
      <c r="M97" s="27"/>
      <c r="N97" s="31"/>
      <c r="O97" s="4"/>
      <c r="P97" s="27"/>
      <c r="Q97" s="31"/>
      <c r="R97" s="4"/>
      <c r="S97" s="32"/>
      <c r="T97" s="98"/>
      <c r="U97" s="99"/>
      <c r="V97" s="96"/>
      <c r="W97" s="97"/>
      <c r="X97" s="98"/>
      <c r="Y97" s="96"/>
      <c r="Z97" s="100"/>
      <c r="AT97" s="192">
        <f t="shared" si="8"/>
      </c>
      <c r="AU97" s="192">
        <f t="shared" si="8"/>
      </c>
      <c r="AV97" s="579">
        <f t="shared" si="8"/>
      </c>
    </row>
    <row r="98" spans="1:48" ht="15.75" customHeight="1">
      <c r="A98" s="184"/>
      <c r="B98" s="160" t="s">
        <v>310</v>
      </c>
      <c r="C98" s="4"/>
      <c r="D98" s="4"/>
      <c r="E98" s="4"/>
      <c r="F98" s="4"/>
      <c r="G98" s="5">
        <v>2</v>
      </c>
      <c r="H98" s="5">
        <f t="shared" si="9"/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  <c r="AT98" s="192">
        <f t="shared" si="8"/>
      </c>
      <c r="AU98" s="192">
        <f t="shared" si="8"/>
      </c>
      <c r="AV98" s="579">
        <f t="shared" si="8"/>
      </c>
    </row>
    <row r="99" spans="1:48" ht="15.75" customHeight="1">
      <c r="A99" s="529"/>
      <c r="B99" s="160" t="s">
        <v>304</v>
      </c>
      <c r="C99" s="4"/>
      <c r="D99" s="4"/>
      <c r="E99" s="4"/>
      <c r="F99" s="4"/>
      <c r="G99" s="5">
        <v>0.5</v>
      </c>
      <c r="H99" s="5">
        <f t="shared" si="9"/>
        <v>15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  <c r="AT99" s="192">
        <f t="shared" si="8"/>
      </c>
      <c r="AU99" s="192">
        <f t="shared" si="8"/>
      </c>
      <c r="AV99" s="579">
        <f t="shared" si="8"/>
      </c>
    </row>
    <row r="100" spans="1:48" ht="15.75" customHeight="1">
      <c r="A100" s="184"/>
      <c r="B100" s="160" t="s">
        <v>34</v>
      </c>
      <c r="C100" s="4" t="s">
        <v>264</v>
      </c>
      <c r="D100" s="4"/>
      <c r="E100" s="4"/>
      <c r="F100" s="4"/>
      <c r="G100" s="5">
        <v>1.5</v>
      </c>
      <c r="H100" s="5">
        <f t="shared" si="9"/>
        <v>45</v>
      </c>
      <c r="I100" s="4">
        <v>18</v>
      </c>
      <c r="J100" s="4">
        <v>9</v>
      </c>
      <c r="K100" s="4">
        <v>9</v>
      </c>
      <c r="L100" s="4"/>
      <c r="M100" s="27">
        <f>H100-I100</f>
        <v>27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  <c r="AB100" s="2">
        <f>G100</f>
        <v>1.5</v>
      </c>
      <c r="AT100" s="192">
        <f t="shared" si="8"/>
      </c>
      <c r="AU100" s="192">
        <f t="shared" si="8"/>
      </c>
      <c r="AV100" s="579">
        <f t="shared" si="8"/>
      </c>
    </row>
    <row r="101" spans="1:49" ht="15.75" customHeight="1">
      <c r="A101" s="184" t="s">
        <v>241</v>
      </c>
      <c r="B101" s="70" t="s">
        <v>65</v>
      </c>
      <c r="C101" s="4"/>
      <c r="D101" s="4"/>
      <c r="E101" s="4"/>
      <c r="F101" s="4"/>
      <c r="G101" s="5">
        <v>9</v>
      </c>
      <c r="H101" s="5">
        <f t="shared" si="9"/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  <c r="AT101" s="192" t="s">
        <v>357</v>
      </c>
      <c r="AU101" s="192">
        <f t="shared" si="8"/>
      </c>
      <c r="AV101" s="579">
        <f t="shared" si="8"/>
      </c>
      <c r="AW101" s="192" t="s">
        <v>359</v>
      </c>
    </row>
    <row r="102" spans="1:48" ht="15.75" customHeight="1">
      <c r="A102" s="530"/>
      <c r="B102" s="160" t="s">
        <v>304</v>
      </c>
      <c r="C102" s="4"/>
      <c r="D102" s="4"/>
      <c r="E102" s="4"/>
      <c r="F102" s="4"/>
      <c r="G102" s="5">
        <v>5</v>
      </c>
      <c r="H102" s="5">
        <f t="shared" si="9"/>
        <v>150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  <c r="AT102" s="192">
        <f t="shared" si="8"/>
      </c>
      <c r="AU102" s="192">
        <f t="shared" si="8"/>
      </c>
      <c r="AV102" s="579">
        <f t="shared" si="8"/>
      </c>
    </row>
    <row r="103" spans="1:49" ht="15.75" customHeight="1">
      <c r="A103" s="184"/>
      <c r="B103" s="160" t="s">
        <v>34</v>
      </c>
      <c r="C103" s="4">
        <v>1</v>
      </c>
      <c r="D103" s="4"/>
      <c r="E103" s="4"/>
      <c r="F103" s="4"/>
      <c r="G103" s="5">
        <v>4</v>
      </c>
      <c r="H103" s="5">
        <f t="shared" si="9"/>
        <v>120</v>
      </c>
      <c r="I103" s="4">
        <f>SUMPRODUCT(N103:S103,$N$7:$S$7)</f>
        <v>75</v>
      </c>
      <c r="J103" s="4">
        <v>30</v>
      </c>
      <c r="K103" s="4">
        <v>45</v>
      </c>
      <c r="L103" s="4"/>
      <c r="M103" s="27">
        <f>H103-I103</f>
        <v>45</v>
      </c>
      <c r="N103" s="31">
        <v>5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  <c r="AB103" s="2">
        <f>G103</f>
        <v>4</v>
      </c>
      <c r="AT103" s="192" t="str">
        <f t="shared" si="8"/>
        <v>так</v>
      </c>
      <c r="AU103" s="192">
        <f t="shared" si="8"/>
      </c>
      <c r="AV103" s="579">
        <f t="shared" si="8"/>
      </c>
      <c r="AW103" s="192" t="s">
        <v>359</v>
      </c>
    </row>
    <row r="104" spans="1:48" ht="15.75" customHeight="1">
      <c r="A104" s="184" t="s">
        <v>295</v>
      </c>
      <c r="B104" s="160" t="s">
        <v>323</v>
      </c>
      <c r="C104" s="4"/>
      <c r="D104" s="4"/>
      <c r="E104" s="4"/>
      <c r="F104" s="4"/>
      <c r="G104" s="5">
        <v>3</v>
      </c>
      <c r="H104" s="5">
        <f t="shared" si="9"/>
        <v>90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64"/>
      <c r="V104" s="82"/>
      <c r="W104" s="27"/>
      <c r="X104" s="31"/>
      <c r="Y104" s="4"/>
      <c r="Z104" s="32"/>
      <c r="AT104" s="192">
        <f t="shared" si="8"/>
      </c>
      <c r="AU104" s="192">
        <f t="shared" si="8"/>
      </c>
      <c r="AV104" s="579">
        <f t="shared" si="8"/>
      </c>
    </row>
    <row r="105" spans="1:48" ht="15.75" customHeight="1">
      <c r="A105" s="184"/>
      <c r="B105" s="160" t="s">
        <v>304</v>
      </c>
      <c r="C105" s="4"/>
      <c r="D105" s="4"/>
      <c r="E105" s="4"/>
      <c r="F105" s="4"/>
      <c r="G105" s="5">
        <v>1.5</v>
      </c>
      <c r="H105" s="5">
        <f t="shared" si="9"/>
        <v>45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82"/>
      <c r="W105" s="27"/>
      <c r="X105" s="31"/>
      <c r="Y105" s="4"/>
      <c r="Z105" s="32"/>
      <c r="AT105" s="192">
        <f t="shared" si="8"/>
      </c>
      <c r="AU105" s="192">
        <f t="shared" si="8"/>
      </c>
      <c r="AV105" s="579">
        <f t="shared" si="8"/>
      </c>
    </row>
    <row r="106" spans="1:48" ht="15.75" customHeight="1">
      <c r="A106" s="184"/>
      <c r="B106" s="160" t="s">
        <v>34</v>
      </c>
      <c r="C106" s="4"/>
      <c r="D106" s="4" t="s">
        <v>264</v>
      </c>
      <c r="E106" s="4"/>
      <c r="F106" s="4"/>
      <c r="G106" s="5">
        <v>1.5</v>
      </c>
      <c r="H106" s="5">
        <f t="shared" si="9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7">
        <f>H106-I106</f>
        <v>13</v>
      </c>
      <c r="N106" s="31"/>
      <c r="O106" s="4"/>
      <c r="P106" s="27"/>
      <c r="Q106" s="31"/>
      <c r="R106" s="4"/>
      <c r="S106" s="32">
        <v>4</v>
      </c>
      <c r="T106" s="31"/>
      <c r="U106" s="64"/>
      <c r="V106" s="82"/>
      <c r="W106" s="27"/>
      <c r="X106" s="31"/>
      <c r="Y106" s="4"/>
      <c r="Z106" s="32"/>
      <c r="AT106" s="192">
        <f t="shared" si="8"/>
      </c>
      <c r="AU106" s="192">
        <f t="shared" si="8"/>
      </c>
      <c r="AV106" s="579">
        <f t="shared" si="8"/>
      </c>
    </row>
    <row r="107" spans="1:48" ht="15.75" customHeight="1">
      <c r="A107" s="184" t="s">
        <v>295</v>
      </c>
      <c r="B107" s="70" t="s">
        <v>63</v>
      </c>
      <c r="C107" s="4"/>
      <c r="D107" s="4"/>
      <c r="E107" s="4"/>
      <c r="F107" s="4"/>
      <c r="G107" s="5">
        <v>7.5</v>
      </c>
      <c r="H107" s="5">
        <f t="shared" si="9"/>
        <v>225</v>
      </c>
      <c r="I107" s="26"/>
      <c r="J107" s="26"/>
      <c r="K107" s="26"/>
      <c r="L107" s="26"/>
      <c r="M107" s="41"/>
      <c r="N107" s="31"/>
      <c r="O107" s="4"/>
      <c r="P107" s="27"/>
      <c r="Q107" s="31"/>
      <c r="R107" s="4"/>
      <c r="S107" s="32"/>
      <c r="T107" s="31"/>
      <c r="U107" s="64"/>
      <c r="V107" s="4"/>
      <c r="W107" s="27"/>
      <c r="X107" s="31"/>
      <c r="Y107" s="4"/>
      <c r="Z107" s="32"/>
      <c r="AT107" s="192">
        <f t="shared" si="8"/>
      </c>
      <c r="AU107" s="192">
        <f t="shared" si="8"/>
      </c>
      <c r="AV107" s="579">
        <f t="shared" si="8"/>
      </c>
    </row>
    <row r="108" spans="1:48" ht="15.75" customHeight="1">
      <c r="A108" s="184"/>
      <c r="B108" s="160" t="s">
        <v>304</v>
      </c>
      <c r="C108" s="4"/>
      <c r="D108" s="4"/>
      <c r="E108" s="4"/>
      <c r="F108" s="4"/>
      <c r="G108" s="5">
        <v>6</v>
      </c>
      <c r="H108" s="5">
        <f t="shared" si="9"/>
        <v>180</v>
      </c>
      <c r="I108" s="4"/>
      <c r="J108" s="4"/>
      <c r="K108" s="4"/>
      <c r="L108" s="4"/>
      <c r="M108" s="27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  <c r="AT108" s="192">
        <f t="shared" si="8"/>
      </c>
      <c r="AU108" s="192">
        <f t="shared" si="8"/>
      </c>
      <c r="AV108" s="579">
        <f t="shared" si="8"/>
      </c>
    </row>
    <row r="109" spans="1:48" ht="15.75" customHeight="1">
      <c r="A109" s="184"/>
      <c r="B109" s="160" t="s">
        <v>34</v>
      </c>
      <c r="C109" s="4" t="s">
        <v>264</v>
      </c>
      <c r="D109" s="4"/>
      <c r="E109" s="4"/>
      <c r="F109" s="4"/>
      <c r="G109" s="5">
        <v>1.5</v>
      </c>
      <c r="H109" s="5">
        <f t="shared" si="9"/>
        <v>45</v>
      </c>
      <c r="I109" s="4">
        <f>SUMPRODUCT(N109:S109,$N$7:$S$7)</f>
        <v>32</v>
      </c>
      <c r="J109" s="4">
        <v>16</v>
      </c>
      <c r="K109" s="4">
        <v>16</v>
      </c>
      <c r="L109" s="4"/>
      <c r="M109" s="27">
        <f>H109-I109</f>
        <v>13</v>
      </c>
      <c r="N109" s="31"/>
      <c r="O109" s="4"/>
      <c r="P109" s="27"/>
      <c r="Q109" s="31"/>
      <c r="R109" s="4"/>
      <c r="S109" s="32">
        <v>4</v>
      </c>
      <c r="T109" s="31"/>
      <c r="U109" s="64"/>
      <c r="V109" s="4"/>
      <c r="W109" s="27"/>
      <c r="X109" s="31"/>
      <c r="Y109" s="4"/>
      <c r="Z109" s="93" t="e">
        <f>$G109/#REF!</f>
        <v>#REF!</v>
      </c>
      <c r="AB109" s="2">
        <f>G109</f>
        <v>1.5</v>
      </c>
      <c r="AT109" s="192">
        <f t="shared" si="8"/>
      </c>
      <c r="AU109" s="192">
        <f t="shared" si="8"/>
      </c>
      <c r="AV109" s="579">
        <f t="shared" si="8"/>
      </c>
    </row>
    <row r="110" spans="1:48" ht="15.75" customHeight="1">
      <c r="A110" s="184" t="s">
        <v>294</v>
      </c>
      <c r="B110" s="70" t="s">
        <v>62</v>
      </c>
      <c r="C110" s="4"/>
      <c r="D110" s="4"/>
      <c r="E110" s="4"/>
      <c r="F110" s="4"/>
      <c r="G110" s="5">
        <v>6</v>
      </c>
      <c r="H110" s="5">
        <f t="shared" si="9"/>
        <v>180</v>
      </c>
      <c r="I110" s="26"/>
      <c r="J110" s="26"/>
      <c r="K110" s="26"/>
      <c r="L110" s="26"/>
      <c r="M110" s="41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  <c r="AT110" s="192">
        <f t="shared" si="8"/>
      </c>
      <c r="AU110" s="192">
        <f t="shared" si="8"/>
      </c>
      <c r="AV110" s="579">
        <f t="shared" si="8"/>
      </c>
    </row>
    <row r="111" spans="1:48" ht="15.75" customHeight="1">
      <c r="A111" s="183"/>
      <c r="B111" s="160" t="s">
        <v>304</v>
      </c>
      <c r="C111" s="4"/>
      <c r="D111" s="4"/>
      <c r="E111" s="4"/>
      <c r="F111" s="4"/>
      <c r="G111" s="5">
        <v>4</v>
      </c>
      <c r="H111" s="5">
        <f t="shared" si="9"/>
        <v>120</v>
      </c>
      <c r="I111" s="4"/>
      <c r="J111" s="4"/>
      <c r="K111" s="4"/>
      <c r="L111" s="4"/>
      <c r="M111" s="27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  <c r="AT111" s="192">
        <f t="shared" si="8"/>
      </c>
      <c r="AU111" s="192">
        <f t="shared" si="8"/>
      </c>
      <c r="AV111" s="579">
        <f t="shared" si="8"/>
      </c>
    </row>
    <row r="112" spans="1:48" ht="15.75" customHeight="1">
      <c r="A112" s="184"/>
      <c r="B112" s="160" t="s">
        <v>34</v>
      </c>
      <c r="C112" s="4">
        <v>3</v>
      </c>
      <c r="D112" s="4"/>
      <c r="E112" s="4"/>
      <c r="F112" s="4"/>
      <c r="G112" s="5">
        <v>2</v>
      </c>
      <c r="H112" s="5">
        <f t="shared" si="9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7">
        <f>H112-I112</f>
        <v>15</v>
      </c>
      <c r="N112" s="31"/>
      <c r="O112" s="4"/>
      <c r="P112" s="27"/>
      <c r="Q112" s="31">
        <v>3</v>
      </c>
      <c r="R112" s="4"/>
      <c r="S112" s="32"/>
      <c r="T112" s="31"/>
      <c r="U112" s="64"/>
      <c r="V112" s="4"/>
      <c r="W112" s="27"/>
      <c r="X112" s="31" t="e">
        <f>$G112/#REF!</f>
        <v>#REF!</v>
      </c>
      <c r="Y112" s="4"/>
      <c r="Z112" s="32"/>
      <c r="AB112" s="2">
        <f>G112</f>
        <v>2</v>
      </c>
      <c r="AT112" s="192">
        <f t="shared" si="8"/>
      </c>
      <c r="AU112" s="192">
        <f t="shared" si="8"/>
      </c>
      <c r="AV112" s="579">
        <f t="shared" si="8"/>
      </c>
    </row>
    <row r="113" spans="1:48" ht="15.75" customHeight="1">
      <c r="A113" s="184" t="s">
        <v>296</v>
      </c>
      <c r="B113" s="70" t="s">
        <v>78</v>
      </c>
      <c r="C113" s="4"/>
      <c r="D113" s="4"/>
      <c r="E113" s="4"/>
      <c r="F113" s="4"/>
      <c r="G113" s="5">
        <v>4</v>
      </c>
      <c r="H113" s="5">
        <f t="shared" si="9"/>
        <v>120</v>
      </c>
      <c r="I113" s="26"/>
      <c r="J113" s="26"/>
      <c r="K113" s="26"/>
      <c r="L113" s="26"/>
      <c r="M113" s="41"/>
      <c r="N113" s="31"/>
      <c r="O113" s="4"/>
      <c r="P113" s="27"/>
      <c r="Q113" s="31"/>
      <c r="R113" s="4"/>
      <c r="S113" s="32"/>
      <c r="T113" s="31"/>
      <c r="U113" s="64"/>
      <c r="V113" s="4"/>
      <c r="W113" s="27"/>
      <c r="X113" s="31"/>
      <c r="Y113" s="4"/>
      <c r="Z113" s="32"/>
      <c r="AT113" s="192">
        <f t="shared" si="8"/>
      </c>
      <c r="AU113" s="192">
        <f t="shared" si="8"/>
      </c>
      <c r="AV113" s="579">
        <f t="shared" si="8"/>
      </c>
    </row>
    <row r="114" spans="1:48" ht="15.75" customHeight="1">
      <c r="A114" s="183"/>
      <c r="B114" s="160" t="s">
        <v>304</v>
      </c>
      <c r="C114" s="4"/>
      <c r="D114" s="4"/>
      <c r="E114" s="4"/>
      <c r="F114" s="4"/>
      <c r="G114" s="5">
        <v>2</v>
      </c>
      <c r="H114" s="5">
        <f t="shared" si="9"/>
        <v>60</v>
      </c>
      <c r="I114" s="4"/>
      <c r="J114" s="4"/>
      <c r="K114" s="4"/>
      <c r="L114" s="4"/>
      <c r="M114" s="27"/>
      <c r="N114" s="31"/>
      <c r="O114" s="4"/>
      <c r="P114" s="27"/>
      <c r="Q114" s="31"/>
      <c r="R114" s="4"/>
      <c r="S114" s="32"/>
      <c r="T114" s="31"/>
      <c r="U114" s="64"/>
      <c r="V114" s="4"/>
      <c r="W114" s="27"/>
      <c r="X114" s="31"/>
      <c r="Y114" s="4"/>
      <c r="Z114" s="32"/>
      <c r="AA114" s="2">
        <f>30*G122</f>
        <v>2910</v>
      </c>
      <c r="AT114" s="192">
        <f t="shared" si="8"/>
      </c>
      <c r="AU114" s="192">
        <f t="shared" si="8"/>
      </c>
      <c r="AV114" s="579">
        <f t="shared" si="8"/>
      </c>
    </row>
    <row r="115" spans="1:48" ht="15.75" customHeight="1">
      <c r="A115" s="184"/>
      <c r="B115" s="160" t="s">
        <v>34</v>
      </c>
      <c r="C115" s="4">
        <v>3</v>
      </c>
      <c r="D115" s="4"/>
      <c r="E115" s="4"/>
      <c r="F115" s="4"/>
      <c r="G115" s="5">
        <v>2</v>
      </c>
      <c r="H115" s="5">
        <f t="shared" si="9"/>
        <v>60</v>
      </c>
      <c r="I115" s="4">
        <f>SUMPRODUCT(N115:S115,$N$7:$S$7)</f>
        <v>45</v>
      </c>
      <c r="J115" s="4">
        <v>30</v>
      </c>
      <c r="K115" s="4">
        <v>15</v>
      </c>
      <c r="L115" s="4"/>
      <c r="M115" s="27">
        <f>H115-I115</f>
        <v>15</v>
      </c>
      <c r="N115" s="31"/>
      <c r="O115" s="4"/>
      <c r="P115" s="27"/>
      <c r="Q115" s="31">
        <v>3</v>
      </c>
      <c r="R115" s="4"/>
      <c r="S115" s="32"/>
      <c r="T115" s="31"/>
      <c r="U115" s="64"/>
      <c r="V115" s="4"/>
      <c r="W115" s="27"/>
      <c r="X115" s="31" t="e">
        <f>$G115/#REF!</f>
        <v>#REF!</v>
      </c>
      <c r="Y115" s="4"/>
      <c r="Z115" s="32"/>
      <c r="AA115" s="2">
        <f>30*G123</f>
        <v>1470</v>
      </c>
      <c r="AB115" s="2">
        <f>G115</f>
        <v>2</v>
      </c>
      <c r="AT115" s="192">
        <f t="shared" si="8"/>
      </c>
      <c r="AU115" s="192">
        <f t="shared" si="8"/>
      </c>
      <c r="AV115" s="579">
        <f t="shared" si="8"/>
      </c>
    </row>
    <row r="116" spans="1:49" ht="15.75" customHeight="1">
      <c r="A116" s="183" t="s">
        <v>333</v>
      </c>
      <c r="B116" s="6" t="s">
        <v>70</v>
      </c>
      <c r="C116" s="4"/>
      <c r="D116" s="4"/>
      <c r="E116" s="4"/>
      <c r="F116" s="4"/>
      <c r="G116" s="4">
        <v>3</v>
      </c>
      <c r="H116" s="5">
        <f t="shared" si="9"/>
        <v>90</v>
      </c>
      <c r="I116" s="4"/>
      <c r="J116" s="4"/>
      <c r="K116" s="4"/>
      <c r="L116" s="4"/>
      <c r="M116" s="32"/>
      <c r="N116" s="31"/>
      <c r="O116" s="4"/>
      <c r="P116" s="32"/>
      <c r="Q116" s="31"/>
      <c r="R116" s="4"/>
      <c r="S116" s="32"/>
      <c r="T116" s="56"/>
      <c r="U116" s="63"/>
      <c r="V116" s="49"/>
      <c r="W116" s="57"/>
      <c r="X116" s="56"/>
      <c r="Y116" s="49"/>
      <c r="Z116" s="356"/>
      <c r="AT116" s="192" t="s">
        <v>357</v>
      </c>
      <c r="AU116" s="192">
        <f t="shared" si="8"/>
      </c>
      <c r="AV116" s="579">
        <f t="shared" si="8"/>
      </c>
      <c r="AW116" s="192" t="s">
        <v>359</v>
      </c>
    </row>
    <row r="117" spans="1:48" ht="15.75" customHeight="1">
      <c r="A117" s="183"/>
      <c r="B117" s="160" t="s">
        <v>304</v>
      </c>
      <c r="C117" s="4"/>
      <c r="D117" s="4"/>
      <c r="E117" s="4"/>
      <c r="F117" s="4"/>
      <c r="G117" s="4">
        <v>1</v>
      </c>
      <c r="H117" s="5">
        <f t="shared" si="9"/>
        <v>30</v>
      </c>
      <c r="I117" s="4"/>
      <c r="J117" s="4"/>
      <c r="K117" s="4"/>
      <c r="L117" s="4"/>
      <c r="M117" s="32"/>
      <c r="N117" s="31"/>
      <c r="O117" s="4"/>
      <c r="P117" s="32"/>
      <c r="Q117" s="31"/>
      <c r="R117" s="4"/>
      <c r="S117" s="32"/>
      <c r="T117" s="56"/>
      <c r="U117" s="63"/>
      <c r="V117" s="49"/>
      <c r="W117" s="57"/>
      <c r="X117" s="56"/>
      <c r="Y117" s="49"/>
      <c r="Z117" s="356"/>
      <c r="AT117" s="192">
        <f t="shared" si="8"/>
      </c>
      <c r="AU117" s="192">
        <f t="shared" si="8"/>
      </c>
      <c r="AV117" s="579">
        <f t="shared" si="8"/>
      </c>
    </row>
    <row r="118" spans="1:49" ht="15.75" customHeight="1">
      <c r="A118" s="183"/>
      <c r="B118" s="160" t="s">
        <v>34</v>
      </c>
      <c r="C118" s="4"/>
      <c r="D118" s="4">
        <v>1</v>
      </c>
      <c r="E118" s="4"/>
      <c r="F118" s="4"/>
      <c r="G118" s="4">
        <v>2</v>
      </c>
      <c r="H118" s="5">
        <f t="shared" si="9"/>
        <v>60</v>
      </c>
      <c r="I118" s="4">
        <f>SUMPRODUCT(N118:S118,$N$7:$S$7)</f>
        <v>30</v>
      </c>
      <c r="J118" s="4">
        <v>15</v>
      </c>
      <c r="K118" s="4">
        <v>15</v>
      </c>
      <c r="L118" s="4"/>
      <c r="M118" s="32">
        <f>H118-I118</f>
        <v>30</v>
      </c>
      <c r="N118" s="31">
        <v>2</v>
      </c>
      <c r="O118" s="4"/>
      <c r="P118" s="32"/>
      <c r="Q118" s="31"/>
      <c r="R118" s="4"/>
      <c r="S118" s="32"/>
      <c r="T118" s="56"/>
      <c r="U118" s="63"/>
      <c r="V118" s="49"/>
      <c r="W118" s="57"/>
      <c r="X118" s="56"/>
      <c r="Y118" s="49"/>
      <c r="Z118" s="356"/>
      <c r="AT118" s="192" t="str">
        <f t="shared" si="8"/>
        <v>так</v>
      </c>
      <c r="AU118" s="192">
        <f t="shared" si="8"/>
      </c>
      <c r="AV118" s="579">
        <f t="shared" si="8"/>
      </c>
      <c r="AW118" s="192" t="s">
        <v>359</v>
      </c>
    </row>
    <row r="119" spans="1:49" ht="15.75" customHeight="1">
      <c r="A119" s="183" t="s">
        <v>334</v>
      </c>
      <c r="B119" s="160" t="s">
        <v>44</v>
      </c>
      <c r="C119" s="4"/>
      <c r="D119" s="4"/>
      <c r="E119" s="4"/>
      <c r="F119" s="4"/>
      <c r="G119" s="5">
        <v>7</v>
      </c>
      <c r="H119" s="5">
        <f t="shared" si="9"/>
        <v>210</v>
      </c>
      <c r="I119" s="4"/>
      <c r="J119" s="4"/>
      <c r="K119" s="4"/>
      <c r="L119" s="4"/>
      <c r="M119" s="27"/>
      <c r="N119" s="31"/>
      <c r="O119" s="4"/>
      <c r="P119" s="27"/>
      <c r="Q119" s="31"/>
      <c r="R119" s="4"/>
      <c r="S119" s="32"/>
      <c r="T119" s="56"/>
      <c r="U119" s="63"/>
      <c r="V119" s="49"/>
      <c r="W119" s="57"/>
      <c r="X119" s="56"/>
      <c r="Y119" s="49"/>
      <c r="Z119" s="356"/>
      <c r="AT119" s="192">
        <f t="shared" si="8"/>
      </c>
      <c r="AU119" s="192">
        <f t="shared" si="8"/>
      </c>
      <c r="AV119" s="579" t="s">
        <v>357</v>
      </c>
      <c r="AW119" s="192" t="s">
        <v>360</v>
      </c>
    </row>
    <row r="120" spans="1:48" ht="15.75" customHeight="1">
      <c r="A120" s="183"/>
      <c r="B120" s="160" t="s">
        <v>304</v>
      </c>
      <c r="C120" s="4"/>
      <c r="D120" s="4"/>
      <c r="E120" s="4"/>
      <c r="F120" s="4"/>
      <c r="G120" s="5">
        <v>3</v>
      </c>
      <c r="H120" s="5">
        <f t="shared" si="9"/>
        <v>90</v>
      </c>
      <c r="I120" s="4"/>
      <c r="J120" s="4"/>
      <c r="K120" s="4"/>
      <c r="L120" s="4"/>
      <c r="M120" s="27"/>
      <c r="N120" s="31"/>
      <c r="O120" s="4"/>
      <c r="P120" s="27"/>
      <c r="Q120" s="31"/>
      <c r="R120" s="4"/>
      <c r="S120" s="32"/>
      <c r="T120" s="56"/>
      <c r="U120" s="63"/>
      <c r="V120" s="49"/>
      <c r="W120" s="57"/>
      <c r="X120" s="56"/>
      <c r="Y120" s="49"/>
      <c r="Z120" s="356"/>
      <c r="AT120" s="192">
        <f t="shared" si="8"/>
      </c>
      <c r="AU120" s="192">
        <f t="shared" si="8"/>
      </c>
      <c r="AV120" s="579">
        <f t="shared" si="8"/>
      </c>
    </row>
    <row r="121" spans="1:49" ht="16.5" customHeight="1" thickBot="1">
      <c r="A121" s="183"/>
      <c r="B121" s="160" t="s">
        <v>34</v>
      </c>
      <c r="C121" s="4"/>
      <c r="D121" s="4" t="s">
        <v>262</v>
      </c>
      <c r="E121" s="4"/>
      <c r="F121" s="4"/>
      <c r="G121" s="5">
        <v>4</v>
      </c>
      <c r="H121" s="5">
        <f t="shared" si="9"/>
        <v>120</v>
      </c>
      <c r="I121" s="4">
        <f>SUMPRODUCT(N121:S121,$N$7:$S$7)</f>
        <v>36</v>
      </c>
      <c r="J121" s="4">
        <v>18</v>
      </c>
      <c r="K121" s="4">
        <v>18</v>
      </c>
      <c r="L121" s="4"/>
      <c r="M121" s="27">
        <f>H121-I121</f>
        <v>84</v>
      </c>
      <c r="N121" s="31"/>
      <c r="O121" s="4"/>
      <c r="P121" s="27">
        <v>4</v>
      </c>
      <c r="Q121" s="31"/>
      <c r="R121" s="4"/>
      <c r="S121" s="32"/>
      <c r="T121" s="56"/>
      <c r="U121" s="63"/>
      <c r="V121" s="49"/>
      <c r="W121" s="57"/>
      <c r="X121" s="56"/>
      <c r="Y121" s="49"/>
      <c r="Z121" s="356"/>
      <c r="AT121" s="192">
        <f t="shared" si="8"/>
      </c>
      <c r="AU121" s="192">
        <f t="shared" si="8"/>
      </c>
      <c r="AV121" s="579" t="str">
        <f t="shared" si="8"/>
        <v>так</v>
      </c>
      <c r="AW121" s="192" t="s">
        <v>360</v>
      </c>
    </row>
    <row r="122" spans="1:27" ht="17.25" customHeight="1" thickBot="1">
      <c r="A122" s="725" t="s">
        <v>4</v>
      </c>
      <c r="B122" s="726"/>
      <c r="C122" s="8"/>
      <c r="D122" s="8"/>
      <c r="E122" s="8"/>
      <c r="F122" s="8"/>
      <c r="G122" s="8">
        <f>SUM(G60,G63,G66,G69:G70,G73:G74,G77,G82,G85,G89,G93,G96,G101,G104,G107,G110,G113,G116,G119)</f>
        <v>97</v>
      </c>
      <c r="H122" s="8">
        <f>SUM(H60,H63,H66,H69:H70,H73:H74,H77,H82,H85,H89,H93,H96,H101,H104,H107,H110,H113,H116,H119)</f>
        <v>2910</v>
      </c>
      <c r="I122" s="8"/>
      <c r="J122" s="8"/>
      <c r="K122" s="8"/>
      <c r="L122" s="8"/>
      <c r="M122" s="8"/>
      <c r="N122" s="33"/>
      <c r="O122" s="8"/>
      <c r="P122" s="30"/>
      <c r="Q122" s="33"/>
      <c r="R122" s="8"/>
      <c r="S122" s="34"/>
      <c r="T122" s="33"/>
      <c r="U122" s="67"/>
      <c r="V122" s="8"/>
      <c r="W122" s="30"/>
      <c r="X122" s="33"/>
      <c r="Y122" s="8"/>
      <c r="Z122" s="34"/>
      <c r="AA122" s="2">
        <f>30*G124</f>
        <v>1440</v>
      </c>
    </row>
    <row r="123" spans="1:28" ht="15" customHeight="1" thickBot="1">
      <c r="A123" s="725" t="s">
        <v>305</v>
      </c>
      <c r="B123" s="726"/>
      <c r="C123" s="8"/>
      <c r="D123" s="8"/>
      <c r="E123" s="8"/>
      <c r="F123" s="8"/>
      <c r="G123" s="8">
        <f>SUM(G61,G64,G67,G69,G71,G75,G78,G83,G86,G90,G94,G97,G99,G102,G105,G108,G111,G114,G117,G120)</f>
        <v>49</v>
      </c>
      <c r="H123" s="8">
        <f>SUM(H61,H64,H67,H69,H71,H75,H78,H83,H86,H90,H94,H97,H99,H102,H105,H108,H111,H114,H117,H120)</f>
        <v>1470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  <c r="AA123" s="2" t="s">
        <v>107</v>
      </c>
      <c r="AB123" s="2">
        <f>SUMIF(C60:C115,"1",AB60:AB115)+SUMIF(C60:C115,"2а",AB60:AB115)+SUMIF(C60:C115,"2б",AB60:AB115)+SUMIF(D60:D115,"1",AB60:AB115)+SUMIF(D60:D115,"2а",AB60:AB115)+SUMIF(D60:D115,"2б",AB60:AB115)+SUMIF(F60:F115,"1",AB60:AB115)+SUMIF(F60:F115,"2а",AB60:AB115)+SUMIF(F60:F115,"2б",AB60:AB115)</f>
        <v>14.5</v>
      </c>
    </row>
    <row r="124" spans="1:35" ht="15" customHeight="1" thickBot="1">
      <c r="A124" s="725" t="s">
        <v>72</v>
      </c>
      <c r="B124" s="726"/>
      <c r="C124" s="8"/>
      <c r="D124" s="8"/>
      <c r="E124" s="8"/>
      <c r="F124" s="8"/>
      <c r="G124" s="8">
        <f>SUM(G62,G65,G68,G72,G73,G76,G79:G81,G84,G87:G88,G91:G92,G95,G100,G103,G106,G109,G112,G115,G118,G121)</f>
        <v>48</v>
      </c>
      <c r="H124" s="8">
        <f>SUM(H62,H65,H68,H72,H73,H76,H79:H81,H84,H87:H88,H91:H92,H95,H100,H103,H106,H109,H112,H115,H118,H121)</f>
        <v>1440</v>
      </c>
      <c r="I124" s="8">
        <f>SUM(I60,I65,I68,I79:I81,I84,I87:I88,I91:I92,I95,I100,I103:I104,I109,I112,I115)</f>
        <v>569</v>
      </c>
      <c r="J124" s="8">
        <f>SUM(J60,J65,J68,J79:J81,J84,J87:J88,J91:J92,J95,J100,J103:J104,J109,J112,J115)</f>
        <v>289</v>
      </c>
      <c r="K124" s="8">
        <f>SUM(K60,K65,K68,K79:K81,K84,K87:K88,K91:K92,K95,K100,K103:K104,K109,K112,K115)</f>
        <v>229</v>
      </c>
      <c r="L124" s="8">
        <f>SUM(L60,L65,L68,L79:L81,L84,L87:L88,L91:L92,L95,L100,L103:L104,L109,L112,L115)</f>
        <v>51</v>
      </c>
      <c r="M124" s="8">
        <f>SUM(M60,M65,M68,M79:M81,M84,M87:M88,M91:M92,M95,M100,M103:M104,M109,M112,M115)</f>
        <v>391</v>
      </c>
      <c r="N124" s="33">
        <f aca="true" t="shared" si="14" ref="N124:S124">SUM(N60:N118)</f>
        <v>9</v>
      </c>
      <c r="O124" s="33">
        <f t="shared" si="14"/>
        <v>12</v>
      </c>
      <c r="P124" s="33">
        <f t="shared" si="14"/>
        <v>15</v>
      </c>
      <c r="Q124" s="33">
        <f t="shared" si="14"/>
        <v>18</v>
      </c>
      <c r="R124" s="33">
        <f t="shared" si="14"/>
        <v>2</v>
      </c>
      <c r="S124" s="33">
        <f t="shared" si="14"/>
        <v>10</v>
      </c>
      <c r="T124" s="83" t="e">
        <f aca="true" t="shared" si="15" ref="T124:Z124">SUM(T60:T115)</f>
        <v>#REF!</v>
      </c>
      <c r="U124" s="83">
        <f t="shared" si="15"/>
        <v>0</v>
      </c>
      <c r="V124" s="83" t="e">
        <f t="shared" si="15"/>
        <v>#REF!</v>
      </c>
      <c r="W124" s="83" t="e">
        <f t="shared" si="15"/>
        <v>#REF!</v>
      </c>
      <c r="X124" s="83" t="e">
        <f t="shared" si="15"/>
        <v>#REF!</v>
      </c>
      <c r="Y124" s="83" t="e">
        <f t="shared" si="15"/>
        <v>#REF!</v>
      </c>
      <c r="Z124" s="94" t="e">
        <f t="shared" si="15"/>
        <v>#REF!</v>
      </c>
      <c r="AA124" s="2" t="s">
        <v>108</v>
      </c>
      <c r="AB124" s="2">
        <f>SUMIF(C60:C115,"3",AB60:AB115)+SUMIF(C60:C115,"4а",AB60:AB115)+SUMIF(C60:C115,"4б",AB60:AB115)+SUMIF(D60:D115,"3",AB60:AB115)+SUMIF(D60:D115,"4а",AB60:AB115)+SUMIF(D60:D115,"4б",AB60:AB115)+SUMIF(F60:F115,"3",AB60:AB115)+SUMIF(F60:F115,"4а",AB60:AB115)+SUMIF(F60:F115,"4б",AB60:AB115)</f>
        <v>17.5</v>
      </c>
      <c r="AD124" s="2">
        <f aca="true" t="shared" si="16" ref="AD124:AI124">SUMIF($AB60:$AB122,"&gt;0",H60:H115)</f>
        <v>1050</v>
      </c>
      <c r="AE124" s="2">
        <f t="shared" si="16"/>
        <v>569</v>
      </c>
      <c r="AF124" s="2">
        <f t="shared" si="16"/>
        <v>289</v>
      </c>
      <c r="AG124" s="2">
        <f t="shared" si="16"/>
        <v>229</v>
      </c>
      <c r="AH124" s="2">
        <f t="shared" si="16"/>
        <v>51</v>
      </c>
      <c r="AI124" s="2">
        <f t="shared" si="16"/>
        <v>391</v>
      </c>
    </row>
    <row r="125" spans="1:49" s="349" customFormat="1" ht="16.5" customHeight="1" thickBot="1">
      <c r="A125" s="808" t="s">
        <v>297</v>
      </c>
      <c r="B125" s="809"/>
      <c r="C125" s="809"/>
      <c r="D125" s="809"/>
      <c r="E125" s="809"/>
      <c r="F125" s="809"/>
      <c r="G125" s="809"/>
      <c r="H125" s="809"/>
      <c r="I125" s="809"/>
      <c r="J125" s="809"/>
      <c r="K125" s="809"/>
      <c r="L125" s="809"/>
      <c r="M125" s="809"/>
      <c r="N125" s="809"/>
      <c r="O125" s="809"/>
      <c r="P125" s="809"/>
      <c r="Q125" s="809"/>
      <c r="R125" s="809"/>
      <c r="S125" s="809"/>
      <c r="T125" s="810"/>
      <c r="U125" s="810"/>
      <c r="V125" s="810"/>
      <c r="W125" s="810"/>
      <c r="X125" s="810"/>
      <c r="Y125" s="811"/>
      <c r="Z125" s="395"/>
      <c r="AT125" s="574"/>
      <c r="AU125" s="580"/>
      <c r="AV125" s="580"/>
      <c r="AW125" s="574"/>
    </row>
    <row r="126" spans="1:49" s="349" customFormat="1" ht="16.5" customHeight="1">
      <c r="A126" s="454" t="s">
        <v>155</v>
      </c>
      <c r="B126" s="531" t="s">
        <v>308</v>
      </c>
      <c r="C126" s="455"/>
      <c r="D126" s="456"/>
      <c r="E126" s="456"/>
      <c r="F126" s="457"/>
      <c r="G126" s="458">
        <v>9.5</v>
      </c>
      <c r="H126" s="221">
        <f>G126*30</f>
        <v>285</v>
      </c>
      <c r="I126" s="215"/>
      <c r="J126" s="215"/>
      <c r="K126" s="215"/>
      <c r="L126" s="215"/>
      <c r="M126" s="217"/>
      <c r="N126" s="459"/>
      <c r="O126" s="460"/>
      <c r="P126" s="461"/>
      <c r="Q126" s="462"/>
      <c r="R126" s="460"/>
      <c r="S126" s="463"/>
      <c r="T126" s="453"/>
      <c r="U126" s="401"/>
      <c r="V126" s="402"/>
      <c r="W126" s="397"/>
      <c r="X126" s="398"/>
      <c r="Y126" s="398"/>
      <c r="Z126" s="403" t="s">
        <v>324</v>
      </c>
      <c r="AT126" s="574"/>
      <c r="AU126" s="580"/>
      <c r="AV126" s="580"/>
      <c r="AW126" s="574"/>
    </row>
    <row r="127" spans="1:49" s="349" customFormat="1" ht="16.5" customHeight="1">
      <c r="A127" s="464"/>
      <c r="B127" s="472" t="s">
        <v>330</v>
      </c>
      <c r="C127" s="442"/>
      <c r="D127" s="271"/>
      <c r="E127" s="271"/>
      <c r="F127" s="396"/>
      <c r="G127" s="450">
        <v>9.5</v>
      </c>
      <c r="H127" s="31">
        <f>G127*30</f>
        <v>285</v>
      </c>
      <c r="I127" s="5"/>
      <c r="J127" s="5"/>
      <c r="K127" s="5"/>
      <c r="L127" s="5"/>
      <c r="M127" s="54"/>
      <c r="N127" s="397"/>
      <c r="O127" s="398"/>
      <c r="P127" s="399"/>
      <c r="Q127" s="400"/>
      <c r="R127" s="398"/>
      <c r="S127" s="465"/>
      <c r="T127" s="397"/>
      <c r="U127" s="398"/>
      <c r="V127" s="402"/>
      <c r="W127" s="397"/>
      <c r="X127" s="398"/>
      <c r="Y127" s="398"/>
      <c r="Z127" s="403"/>
      <c r="AT127" s="574"/>
      <c r="AU127" s="580"/>
      <c r="AV127" s="580"/>
      <c r="AW127" s="574"/>
    </row>
    <row r="128" spans="1:49" s="349" customFormat="1" ht="15.75" customHeight="1">
      <c r="A128" s="182" t="s">
        <v>156</v>
      </c>
      <c r="B128" s="532" t="s">
        <v>8</v>
      </c>
      <c r="C128" s="5"/>
      <c r="D128" s="271" t="s">
        <v>266</v>
      </c>
      <c r="E128" s="405"/>
      <c r="F128" s="406"/>
      <c r="G128" s="483">
        <v>3</v>
      </c>
      <c r="H128" s="31">
        <f>G128*30</f>
        <v>90</v>
      </c>
      <c r="I128" s="4">
        <v>45</v>
      </c>
      <c r="J128" s="4"/>
      <c r="K128" s="4"/>
      <c r="L128" s="4">
        <v>45</v>
      </c>
      <c r="M128" s="32">
        <f>H128-I128</f>
        <v>45</v>
      </c>
      <c r="N128" s="407"/>
      <c r="O128" s="408"/>
      <c r="P128" s="409"/>
      <c r="Q128" s="410"/>
      <c r="R128" s="408"/>
      <c r="S128" s="466"/>
      <c r="T128" s="407"/>
      <c r="U128" s="408"/>
      <c r="V128" s="411"/>
      <c r="W128" s="412"/>
      <c r="X128" s="408"/>
      <c r="Y128" s="408"/>
      <c r="Z128" s="190" t="s">
        <v>257</v>
      </c>
      <c r="AT128" s="574"/>
      <c r="AU128" s="580" t="s">
        <v>357</v>
      </c>
      <c r="AV128" s="580"/>
      <c r="AW128" s="574"/>
    </row>
    <row r="129" spans="1:49" s="349" customFormat="1" ht="16.5" customHeight="1">
      <c r="A129" s="205" t="s">
        <v>157</v>
      </c>
      <c r="B129" s="404" t="s">
        <v>40</v>
      </c>
      <c r="C129" s="413"/>
      <c r="D129" s="414" t="s">
        <v>328</v>
      </c>
      <c r="E129" s="415"/>
      <c r="F129" s="416"/>
      <c r="G129" s="483">
        <v>1.5</v>
      </c>
      <c r="H129" s="31">
        <f>G129*30</f>
        <v>45</v>
      </c>
      <c r="I129" s="4">
        <v>15</v>
      </c>
      <c r="J129" s="4"/>
      <c r="K129" s="4"/>
      <c r="L129" s="4">
        <v>30</v>
      </c>
      <c r="M129" s="32">
        <f>H129-I129</f>
        <v>30</v>
      </c>
      <c r="N129" s="417"/>
      <c r="O129" s="418"/>
      <c r="P129" s="419"/>
      <c r="Q129" s="420"/>
      <c r="R129" s="418"/>
      <c r="S129" s="467"/>
      <c r="T129" s="417"/>
      <c r="U129" s="418"/>
      <c r="V129" s="421"/>
      <c r="W129" s="417"/>
      <c r="X129" s="418"/>
      <c r="Y129" s="418"/>
      <c r="Z129" s="190" t="s">
        <v>258</v>
      </c>
      <c r="AT129" s="574"/>
      <c r="AU129" s="580"/>
      <c r="AV129" s="580"/>
      <c r="AW129" s="574"/>
    </row>
    <row r="130" spans="1:49" s="349" customFormat="1" ht="15" customHeight="1" thickBot="1">
      <c r="A130" s="205"/>
      <c r="B130" s="422"/>
      <c r="C130" s="413"/>
      <c r="D130" s="414"/>
      <c r="E130" s="415"/>
      <c r="F130" s="416"/>
      <c r="G130" s="483"/>
      <c r="H130" s="586"/>
      <c r="I130" s="566"/>
      <c r="J130" s="566"/>
      <c r="K130" s="566"/>
      <c r="L130" s="566"/>
      <c r="M130" s="587"/>
      <c r="N130" s="417"/>
      <c r="O130" s="418"/>
      <c r="P130" s="419"/>
      <c r="Q130" s="420"/>
      <c r="R130" s="418"/>
      <c r="S130" s="467"/>
      <c r="T130" s="417"/>
      <c r="U130" s="418"/>
      <c r="V130" s="421"/>
      <c r="W130" s="417"/>
      <c r="X130" s="418"/>
      <c r="Y130" s="418"/>
      <c r="Z130" s="190" t="s">
        <v>107</v>
      </c>
      <c r="AT130" s="574"/>
      <c r="AU130" s="580"/>
      <c r="AV130" s="580"/>
      <c r="AW130" s="574"/>
    </row>
    <row r="131" spans="1:49" s="349" customFormat="1" ht="18" customHeight="1" thickBot="1">
      <c r="A131" s="812" t="s">
        <v>325</v>
      </c>
      <c r="B131" s="813"/>
      <c r="C131" s="813"/>
      <c r="D131" s="813"/>
      <c r="E131" s="813"/>
      <c r="F131" s="813"/>
      <c r="G131" s="468">
        <f aca="true" t="shared" si="17" ref="G131:M131">SUM(G126:G129,G130)</f>
        <v>23.5</v>
      </c>
      <c r="H131" s="584">
        <f t="shared" si="17"/>
        <v>705</v>
      </c>
      <c r="I131" s="585">
        <f t="shared" si="17"/>
        <v>60</v>
      </c>
      <c r="J131" s="585">
        <f t="shared" si="17"/>
        <v>0</v>
      </c>
      <c r="K131" s="585">
        <f t="shared" si="17"/>
        <v>0</v>
      </c>
      <c r="L131" s="585">
        <f t="shared" si="17"/>
        <v>75</v>
      </c>
      <c r="M131" s="585">
        <f t="shared" si="17"/>
        <v>75</v>
      </c>
      <c r="N131" s="469">
        <f aca="true" t="shared" si="18" ref="N131:Y131">SUM(N126:N130)</f>
        <v>0</v>
      </c>
      <c r="O131" s="470">
        <f t="shared" si="18"/>
        <v>0</v>
      </c>
      <c r="P131" s="470">
        <f t="shared" si="18"/>
        <v>0</v>
      </c>
      <c r="Q131" s="470">
        <f t="shared" si="18"/>
        <v>0</v>
      </c>
      <c r="R131" s="470">
        <f t="shared" si="18"/>
        <v>0</v>
      </c>
      <c r="S131" s="471">
        <f t="shared" si="18"/>
        <v>0</v>
      </c>
      <c r="T131" s="423">
        <f t="shared" si="18"/>
        <v>0</v>
      </c>
      <c r="U131" s="424">
        <f t="shared" si="18"/>
        <v>0</v>
      </c>
      <c r="V131" s="424">
        <f t="shared" si="18"/>
        <v>0</v>
      </c>
      <c r="W131" s="424">
        <f t="shared" si="18"/>
        <v>0</v>
      </c>
      <c r="X131" s="424">
        <f t="shared" si="18"/>
        <v>0</v>
      </c>
      <c r="Y131" s="424">
        <f t="shared" si="18"/>
        <v>0</v>
      </c>
      <c r="Z131" s="190" t="s">
        <v>108</v>
      </c>
      <c r="AT131" s="574"/>
      <c r="AU131" s="580"/>
      <c r="AV131" s="580"/>
      <c r="AW131" s="574"/>
    </row>
    <row r="132" spans="1:49" s="349" customFormat="1" ht="18" customHeight="1" thickBot="1">
      <c r="A132" s="819" t="s">
        <v>305</v>
      </c>
      <c r="B132" s="820"/>
      <c r="C132" s="533"/>
      <c r="D132" s="533"/>
      <c r="E132" s="533"/>
      <c r="F132" s="534"/>
      <c r="G132" s="535">
        <f>SUM(G126:G127)</f>
        <v>19</v>
      </c>
      <c r="H132" s="535">
        <f>SUM(H126:H127)</f>
        <v>570</v>
      </c>
      <c r="I132" s="535"/>
      <c r="J132" s="447"/>
      <c r="K132" s="447"/>
      <c r="L132" s="447"/>
      <c r="M132" s="447"/>
      <c r="N132" s="448"/>
      <c r="O132" s="448"/>
      <c r="P132" s="448"/>
      <c r="Q132" s="448"/>
      <c r="R132" s="448"/>
      <c r="S132" s="449"/>
      <c r="T132" s="444"/>
      <c r="U132" s="444"/>
      <c r="V132" s="444"/>
      <c r="W132" s="444"/>
      <c r="X132" s="444"/>
      <c r="Y132" s="423"/>
      <c r="Z132" s="190"/>
      <c r="AT132" s="574"/>
      <c r="AU132" s="580"/>
      <c r="AV132" s="580"/>
      <c r="AW132" s="574"/>
    </row>
    <row r="133" spans="1:49" s="349" customFormat="1" ht="18" customHeight="1" thickBot="1">
      <c r="A133" s="821" t="s">
        <v>72</v>
      </c>
      <c r="B133" s="822"/>
      <c r="C133" s="8"/>
      <c r="D133" s="8"/>
      <c r="E133" s="8"/>
      <c r="F133" s="30"/>
      <c r="G133" s="95">
        <f>SUM(G128:G129)</f>
        <v>4.5</v>
      </c>
      <c r="H133" s="95">
        <f>SUM(H128:H129)</f>
        <v>135</v>
      </c>
      <c r="I133" s="95">
        <f>SUM(I128:I129)</f>
        <v>60</v>
      </c>
      <c r="J133" s="149"/>
      <c r="K133" s="149"/>
      <c r="L133" s="149"/>
      <c r="M133" s="149"/>
      <c r="N133" s="445"/>
      <c r="O133" s="445"/>
      <c r="P133" s="445"/>
      <c r="Q133" s="445"/>
      <c r="R133" s="445"/>
      <c r="S133" s="446"/>
      <c r="T133" s="444"/>
      <c r="U133" s="444"/>
      <c r="V133" s="444"/>
      <c r="W133" s="444"/>
      <c r="X133" s="444"/>
      <c r="Y133" s="423"/>
      <c r="Z133" s="190"/>
      <c r="AT133" s="574"/>
      <c r="AU133" s="580"/>
      <c r="AV133" s="580"/>
      <c r="AW133" s="574"/>
    </row>
    <row r="134" spans="1:49" s="349" customFormat="1" ht="16.5" customHeight="1" thickBot="1">
      <c r="A134" s="814" t="s">
        <v>326</v>
      </c>
      <c r="B134" s="815"/>
      <c r="C134" s="815"/>
      <c r="D134" s="815"/>
      <c r="E134" s="815"/>
      <c r="F134" s="815"/>
      <c r="G134" s="815"/>
      <c r="H134" s="815"/>
      <c r="I134" s="815"/>
      <c r="J134" s="815"/>
      <c r="K134" s="815"/>
      <c r="L134" s="815"/>
      <c r="M134" s="815"/>
      <c r="N134" s="815"/>
      <c r="O134" s="815"/>
      <c r="P134" s="815"/>
      <c r="Q134" s="815"/>
      <c r="R134" s="815"/>
      <c r="S134" s="815"/>
      <c r="T134" s="810"/>
      <c r="U134" s="810"/>
      <c r="V134" s="810"/>
      <c r="W134" s="810"/>
      <c r="X134" s="810"/>
      <c r="Y134" s="811"/>
      <c r="Z134" s="395"/>
      <c r="AT134" s="574"/>
      <c r="AU134" s="580"/>
      <c r="AV134" s="580"/>
      <c r="AW134" s="574"/>
    </row>
    <row r="135" spans="1:49" s="349" customFormat="1" ht="16.5" thickBot="1">
      <c r="A135" s="441" t="s">
        <v>298</v>
      </c>
      <c r="B135" s="426" t="s">
        <v>327</v>
      </c>
      <c r="C135" s="427" t="s">
        <v>328</v>
      </c>
      <c r="D135" s="428"/>
      <c r="E135" s="428"/>
      <c r="F135" s="429"/>
      <c r="G135" s="443">
        <v>4.5</v>
      </c>
      <c r="H135" s="430">
        <f>G135*30</f>
        <v>135</v>
      </c>
      <c r="I135" s="431">
        <v>45</v>
      </c>
      <c r="J135" s="431"/>
      <c r="K135" s="432"/>
      <c r="L135" s="432">
        <v>45</v>
      </c>
      <c r="M135" s="433"/>
      <c r="N135" s="434"/>
      <c r="O135" s="435"/>
      <c r="P135" s="436"/>
      <c r="Q135" s="437"/>
      <c r="R135" s="435"/>
      <c r="S135" s="438"/>
      <c r="T135" s="437"/>
      <c r="U135" s="435"/>
      <c r="V135" s="438"/>
      <c r="W135" s="434"/>
      <c r="X135" s="435"/>
      <c r="Y135" s="435"/>
      <c r="Z135" s="403"/>
      <c r="AT135" s="574"/>
      <c r="AU135" s="580"/>
      <c r="AV135" s="580"/>
      <c r="AW135" s="574"/>
    </row>
    <row r="136" spans="1:49" s="349" customFormat="1" ht="16.5" thickBot="1">
      <c r="A136" s="816" t="s">
        <v>329</v>
      </c>
      <c r="B136" s="817"/>
      <c r="C136" s="817"/>
      <c r="D136" s="817"/>
      <c r="E136" s="817"/>
      <c r="F136" s="818"/>
      <c r="G136" s="439">
        <f>G135</f>
        <v>4.5</v>
      </c>
      <c r="H136" s="439">
        <f>H135</f>
        <v>135</v>
      </c>
      <c r="I136" s="439">
        <f aca="true" t="shared" si="19" ref="I136:Y136">I135</f>
        <v>45</v>
      </c>
      <c r="J136" s="439">
        <f t="shared" si="19"/>
        <v>0</v>
      </c>
      <c r="K136" s="439">
        <f t="shared" si="19"/>
        <v>0</v>
      </c>
      <c r="L136" s="439">
        <f t="shared" si="19"/>
        <v>45</v>
      </c>
      <c r="M136" s="439">
        <f t="shared" si="19"/>
        <v>0</v>
      </c>
      <c r="N136" s="440">
        <f t="shared" si="19"/>
        <v>0</v>
      </c>
      <c r="O136" s="440">
        <f t="shared" si="19"/>
        <v>0</v>
      </c>
      <c r="P136" s="440">
        <f t="shared" si="19"/>
        <v>0</v>
      </c>
      <c r="Q136" s="440">
        <f t="shared" si="19"/>
        <v>0</v>
      </c>
      <c r="R136" s="440">
        <f t="shared" si="19"/>
        <v>0</v>
      </c>
      <c r="S136" s="440">
        <f t="shared" si="19"/>
        <v>0</v>
      </c>
      <c r="T136" s="440">
        <f t="shared" si="19"/>
        <v>0</v>
      </c>
      <c r="U136" s="440">
        <f t="shared" si="19"/>
        <v>0</v>
      </c>
      <c r="V136" s="440">
        <f t="shared" si="19"/>
        <v>0</v>
      </c>
      <c r="W136" s="440">
        <f t="shared" si="19"/>
        <v>0</v>
      </c>
      <c r="X136" s="440">
        <f t="shared" si="19"/>
        <v>0</v>
      </c>
      <c r="Y136" s="440">
        <f t="shared" si="19"/>
        <v>0</v>
      </c>
      <c r="Z136" s="425"/>
      <c r="AT136" s="574"/>
      <c r="AU136" s="580"/>
      <c r="AV136" s="580"/>
      <c r="AW136" s="574"/>
    </row>
    <row r="137" spans="1:49" s="143" customFormat="1" ht="16.5" customHeight="1" thickBot="1">
      <c r="A137" s="750" t="s">
        <v>299</v>
      </c>
      <c r="B137" s="751"/>
      <c r="C137" s="751"/>
      <c r="D137" s="751"/>
      <c r="E137" s="751"/>
      <c r="F137" s="751"/>
      <c r="G137" s="751"/>
      <c r="H137" s="751"/>
      <c r="I137" s="751"/>
      <c r="J137" s="751"/>
      <c r="K137" s="751"/>
      <c r="L137" s="751"/>
      <c r="M137" s="751"/>
      <c r="N137" s="751"/>
      <c r="O137" s="751"/>
      <c r="P137" s="751"/>
      <c r="Q137" s="751"/>
      <c r="R137" s="751"/>
      <c r="S137" s="751"/>
      <c r="T137" s="751"/>
      <c r="U137" s="751"/>
      <c r="V137" s="751"/>
      <c r="W137" s="751"/>
      <c r="X137" s="751"/>
      <c r="Y137" s="752"/>
      <c r="AT137" s="351"/>
      <c r="AU137" s="578"/>
      <c r="AV137" s="578"/>
      <c r="AW137" s="351"/>
    </row>
    <row r="138" spans="1:26" ht="15.75" customHeight="1" thickBot="1">
      <c r="A138" s="753" t="s">
        <v>314</v>
      </c>
      <c r="B138" s="754"/>
      <c r="C138" s="754"/>
      <c r="D138" s="754"/>
      <c r="E138" s="754"/>
      <c r="F138" s="754"/>
      <c r="G138" s="754"/>
      <c r="H138" s="754"/>
      <c r="I138" s="754"/>
      <c r="J138" s="754"/>
      <c r="K138" s="754"/>
      <c r="L138" s="754"/>
      <c r="M138" s="754"/>
      <c r="N138" s="754"/>
      <c r="O138" s="754"/>
      <c r="P138" s="754"/>
      <c r="Q138" s="754"/>
      <c r="R138" s="754"/>
      <c r="S138" s="754"/>
      <c r="T138" s="754"/>
      <c r="U138" s="754"/>
      <c r="V138" s="754"/>
      <c r="W138" s="754"/>
      <c r="X138" s="754"/>
      <c r="Y138" s="755"/>
      <c r="Z138" s="357"/>
    </row>
    <row r="139" spans="1:26" ht="15.75" customHeight="1">
      <c r="A139" s="756" t="s">
        <v>315</v>
      </c>
      <c r="B139" s="373" t="s">
        <v>318</v>
      </c>
      <c r="C139" s="374"/>
      <c r="D139" s="374">
        <v>3</v>
      </c>
      <c r="E139" s="374"/>
      <c r="F139" s="374"/>
      <c r="G139" s="375">
        <v>3</v>
      </c>
      <c r="H139" s="376">
        <f aca="true" t="shared" si="20" ref="H139:H145">G139*30</f>
        <v>90</v>
      </c>
      <c r="I139" s="377">
        <f aca="true" t="shared" si="21" ref="I139:I145">J139+K139+L139</f>
        <v>30</v>
      </c>
      <c r="J139" s="378">
        <v>15</v>
      </c>
      <c r="K139" s="378"/>
      <c r="L139" s="378">
        <v>15</v>
      </c>
      <c r="M139" s="377">
        <f aca="true" t="shared" si="22" ref="M139:M145">H139-I139</f>
        <v>60</v>
      </c>
      <c r="N139" s="374"/>
      <c r="O139" s="374"/>
      <c r="P139" s="374"/>
      <c r="Q139" s="374">
        <v>2</v>
      </c>
      <c r="R139" s="374"/>
      <c r="S139" s="379"/>
      <c r="T139" s="368"/>
      <c r="U139" s="359"/>
      <c r="V139" s="359"/>
      <c r="W139" s="359"/>
      <c r="X139" s="359"/>
      <c r="Y139" s="361"/>
      <c r="Z139" s="357"/>
    </row>
    <row r="140" spans="1:26" ht="15.75" customHeight="1">
      <c r="A140" s="757"/>
      <c r="B140" s="371" t="s">
        <v>316</v>
      </c>
      <c r="C140" s="359"/>
      <c r="D140" s="359">
        <v>3</v>
      </c>
      <c r="E140" s="359"/>
      <c r="F140" s="359"/>
      <c r="G140" s="369">
        <v>3</v>
      </c>
      <c r="H140" s="370">
        <f t="shared" si="20"/>
        <v>90</v>
      </c>
      <c r="I140" s="360">
        <f t="shared" si="21"/>
        <v>30</v>
      </c>
      <c r="J140" s="360">
        <v>15</v>
      </c>
      <c r="K140" s="360"/>
      <c r="L140" s="360">
        <v>15</v>
      </c>
      <c r="M140" s="360">
        <f t="shared" si="22"/>
        <v>60</v>
      </c>
      <c r="N140" s="359"/>
      <c r="O140" s="359"/>
      <c r="P140" s="359"/>
      <c r="Q140" s="359">
        <v>2</v>
      </c>
      <c r="R140" s="359"/>
      <c r="S140" s="380"/>
      <c r="T140" s="365"/>
      <c r="U140" s="364"/>
      <c r="V140" s="363"/>
      <c r="W140" s="362"/>
      <c r="X140" s="366"/>
      <c r="Y140" s="367"/>
      <c r="Z140" s="357"/>
    </row>
    <row r="141" spans="1:26" ht="15.75" customHeight="1">
      <c r="A141" s="757"/>
      <c r="B141" s="358" t="s">
        <v>319</v>
      </c>
      <c r="C141" s="359"/>
      <c r="D141" s="359">
        <v>3</v>
      </c>
      <c r="E141" s="359"/>
      <c r="F141" s="359"/>
      <c r="G141" s="369">
        <v>3</v>
      </c>
      <c r="H141" s="370">
        <f t="shared" si="20"/>
        <v>90</v>
      </c>
      <c r="I141" s="360">
        <f t="shared" si="21"/>
        <v>30</v>
      </c>
      <c r="J141" s="360">
        <v>15</v>
      </c>
      <c r="K141" s="360"/>
      <c r="L141" s="360">
        <v>15</v>
      </c>
      <c r="M141" s="360">
        <f t="shared" si="22"/>
        <v>60</v>
      </c>
      <c r="N141" s="359"/>
      <c r="O141" s="359"/>
      <c r="P141" s="359"/>
      <c r="Q141" s="359">
        <v>2</v>
      </c>
      <c r="R141" s="359"/>
      <c r="S141" s="380"/>
      <c r="T141" s="365"/>
      <c r="U141" s="364"/>
      <c r="V141" s="363"/>
      <c r="W141" s="362"/>
      <c r="X141" s="366"/>
      <c r="Y141" s="367"/>
      <c r="Z141" s="357"/>
    </row>
    <row r="142" spans="1:26" ht="15.75" customHeight="1">
      <c r="A142" s="757"/>
      <c r="B142" s="358" t="s">
        <v>320</v>
      </c>
      <c r="C142" s="359"/>
      <c r="D142" s="359">
        <v>3</v>
      </c>
      <c r="E142" s="359"/>
      <c r="F142" s="359"/>
      <c r="G142" s="369">
        <v>3</v>
      </c>
      <c r="H142" s="370">
        <f t="shared" si="20"/>
        <v>90</v>
      </c>
      <c r="I142" s="360">
        <f t="shared" si="21"/>
        <v>30</v>
      </c>
      <c r="J142" s="360">
        <v>15</v>
      </c>
      <c r="K142" s="360"/>
      <c r="L142" s="360">
        <v>15</v>
      </c>
      <c r="M142" s="360">
        <f t="shared" si="22"/>
        <v>60</v>
      </c>
      <c r="N142" s="359"/>
      <c r="O142" s="359"/>
      <c r="P142" s="359"/>
      <c r="Q142" s="359">
        <v>2</v>
      </c>
      <c r="R142" s="359"/>
      <c r="S142" s="380"/>
      <c r="T142" s="365"/>
      <c r="U142" s="364"/>
      <c r="V142" s="363"/>
      <c r="W142" s="362"/>
      <c r="X142" s="366"/>
      <c r="Y142" s="367"/>
      <c r="Z142" s="357"/>
    </row>
    <row r="143" spans="1:26" ht="15.75" customHeight="1">
      <c r="A143" s="757"/>
      <c r="B143" s="358" t="s">
        <v>321</v>
      </c>
      <c r="C143" s="359"/>
      <c r="D143" s="359">
        <v>3</v>
      </c>
      <c r="E143" s="359"/>
      <c r="F143" s="359"/>
      <c r="G143" s="369">
        <v>3</v>
      </c>
      <c r="H143" s="370">
        <f t="shared" si="20"/>
        <v>90</v>
      </c>
      <c r="I143" s="360">
        <f t="shared" si="21"/>
        <v>30</v>
      </c>
      <c r="J143" s="360">
        <v>15</v>
      </c>
      <c r="K143" s="360"/>
      <c r="L143" s="360">
        <v>15</v>
      </c>
      <c r="M143" s="360">
        <f t="shared" si="22"/>
        <v>60</v>
      </c>
      <c r="N143" s="359"/>
      <c r="O143" s="359"/>
      <c r="P143" s="359"/>
      <c r="Q143" s="359">
        <v>2</v>
      </c>
      <c r="R143" s="359"/>
      <c r="S143" s="380"/>
      <c r="T143" s="365"/>
      <c r="U143" s="364"/>
      <c r="V143" s="363"/>
      <c r="W143" s="362"/>
      <c r="X143" s="366"/>
      <c r="Y143" s="367"/>
      <c r="Z143" s="357"/>
    </row>
    <row r="144" spans="1:26" ht="15.75" customHeight="1">
      <c r="A144" s="757"/>
      <c r="B144" s="372" t="s">
        <v>322</v>
      </c>
      <c r="C144" s="359"/>
      <c r="D144" s="359">
        <v>3</v>
      </c>
      <c r="E144" s="359"/>
      <c r="F144" s="359"/>
      <c r="G144" s="369">
        <v>3</v>
      </c>
      <c r="H144" s="370">
        <f t="shared" si="20"/>
        <v>90</v>
      </c>
      <c r="I144" s="360">
        <f t="shared" si="21"/>
        <v>30</v>
      </c>
      <c r="J144" s="360">
        <v>15</v>
      </c>
      <c r="K144" s="360"/>
      <c r="L144" s="360">
        <v>15</v>
      </c>
      <c r="M144" s="360">
        <f t="shared" si="22"/>
        <v>60</v>
      </c>
      <c r="N144" s="359"/>
      <c r="O144" s="359"/>
      <c r="P144" s="359"/>
      <c r="Q144" s="359">
        <v>2</v>
      </c>
      <c r="R144" s="359"/>
      <c r="S144" s="380"/>
      <c r="T144" s="365"/>
      <c r="U144" s="364"/>
      <c r="V144" s="363"/>
      <c r="W144" s="362"/>
      <c r="X144" s="366"/>
      <c r="Y144" s="367"/>
      <c r="Z144" s="357"/>
    </row>
    <row r="145" spans="1:26" ht="15.75" customHeight="1" thickBot="1">
      <c r="A145" s="758"/>
      <c r="B145" s="381" t="s">
        <v>317</v>
      </c>
      <c r="C145" s="382"/>
      <c r="D145" s="382">
        <v>3</v>
      </c>
      <c r="E145" s="382"/>
      <c r="F145" s="382"/>
      <c r="G145" s="383">
        <v>3</v>
      </c>
      <c r="H145" s="384">
        <f t="shared" si="20"/>
        <v>90</v>
      </c>
      <c r="I145" s="385">
        <f t="shared" si="21"/>
        <v>30</v>
      </c>
      <c r="J145" s="385">
        <v>15</v>
      </c>
      <c r="K145" s="385"/>
      <c r="L145" s="385">
        <v>15</v>
      </c>
      <c r="M145" s="385">
        <f t="shared" si="22"/>
        <v>60</v>
      </c>
      <c r="N145" s="382"/>
      <c r="O145" s="382"/>
      <c r="P145" s="382"/>
      <c r="Q145" s="382">
        <v>2</v>
      </c>
      <c r="R145" s="382"/>
      <c r="S145" s="386"/>
      <c r="T145" s="365"/>
      <c r="U145" s="364"/>
      <c r="V145" s="363"/>
      <c r="W145" s="362"/>
      <c r="X145" s="366"/>
      <c r="Y145" s="367"/>
      <c r="Z145" s="357"/>
    </row>
    <row r="146" spans="1:49" s="143" customFormat="1" ht="18.75" customHeight="1" thickBot="1">
      <c r="A146" s="828" t="s">
        <v>300</v>
      </c>
      <c r="B146" s="783"/>
      <c r="C146" s="783"/>
      <c r="D146" s="783"/>
      <c r="E146" s="783"/>
      <c r="F146" s="783"/>
      <c r="G146" s="783"/>
      <c r="H146" s="783"/>
      <c r="I146" s="783"/>
      <c r="J146" s="783"/>
      <c r="K146" s="783"/>
      <c r="L146" s="783"/>
      <c r="M146" s="783"/>
      <c r="N146" s="783"/>
      <c r="O146" s="783"/>
      <c r="P146" s="783"/>
      <c r="Q146" s="783"/>
      <c r="R146" s="783"/>
      <c r="S146" s="783"/>
      <c r="T146" s="751"/>
      <c r="U146" s="751"/>
      <c r="V146" s="751"/>
      <c r="W146" s="751"/>
      <c r="X146" s="751"/>
      <c r="Y146" s="752"/>
      <c r="AT146" s="351"/>
      <c r="AU146" s="578"/>
      <c r="AV146" s="578"/>
      <c r="AW146" s="351"/>
    </row>
    <row r="147" spans="1:26" ht="15.75" customHeight="1">
      <c r="A147" s="829" t="s">
        <v>335</v>
      </c>
      <c r="B147" s="473" t="s">
        <v>339</v>
      </c>
      <c r="C147" s="474"/>
      <c r="D147" s="374"/>
      <c r="E147" s="374"/>
      <c r="F147" s="379"/>
      <c r="G147" s="475">
        <v>6</v>
      </c>
      <c r="H147" s="476">
        <f>G147*30</f>
        <v>180</v>
      </c>
      <c r="I147" s="536">
        <v>60</v>
      </c>
      <c r="J147" s="377">
        <v>30</v>
      </c>
      <c r="K147" s="377">
        <v>30</v>
      </c>
      <c r="L147" s="377"/>
      <c r="M147" s="477">
        <f>H147-I147</f>
        <v>120</v>
      </c>
      <c r="N147" s="493"/>
      <c r="O147" s="493"/>
      <c r="P147" s="493"/>
      <c r="Q147" s="493">
        <v>4</v>
      </c>
      <c r="R147" s="493"/>
      <c r="S147" s="494"/>
      <c r="T147" s="357"/>
      <c r="U147" s="357"/>
      <c r="V147" s="357"/>
      <c r="W147" s="357"/>
      <c r="X147" s="357"/>
      <c r="Y147" s="357"/>
      <c r="Z147" s="357"/>
    </row>
    <row r="148" spans="1:26" ht="15.75" customHeight="1">
      <c r="A148" s="830"/>
      <c r="B148" s="478" t="s">
        <v>340</v>
      </c>
      <c r="C148" s="81"/>
      <c r="D148" s="5">
        <v>3</v>
      </c>
      <c r="E148" s="5"/>
      <c r="F148" s="479"/>
      <c r="G148" s="450">
        <v>3</v>
      </c>
      <c r="H148" s="450">
        <f>G148*30</f>
        <v>90</v>
      </c>
      <c r="I148" s="4">
        <v>30</v>
      </c>
      <c r="J148" s="5">
        <v>15</v>
      </c>
      <c r="K148" s="5">
        <v>15</v>
      </c>
      <c r="L148" s="5"/>
      <c r="M148" s="54">
        <f>H148-I148</f>
        <v>60</v>
      </c>
      <c r="N148" s="359"/>
      <c r="O148" s="359"/>
      <c r="P148" s="359"/>
      <c r="Q148" s="359">
        <v>2</v>
      </c>
      <c r="R148" s="359"/>
      <c r="S148" s="380"/>
      <c r="T148" s="357"/>
      <c r="U148" s="357"/>
      <c r="V148" s="357"/>
      <c r="W148" s="357"/>
      <c r="X148" s="357"/>
      <c r="Y148" s="357"/>
      <c r="Z148" s="357"/>
    </row>
    <row r="149" spans="1:26" ht="15.75" customHeight="1">
      <c r="A149" s="830"/>
      <c r="B149" s="480" t="s">
        <v>336</v>
      </c>
      <c r="C149" s="64"/>
      <c r="D149" s="5">
        <v>3</v>
      </c>
      <c r="E149" s="4"/>
      <c r="F149" s="416"/>
      <c r="G149" s="450">
        <v>3</v>
      </c>
      <c r="H149" s="450">
        <f>G149*30</f>
        <v>90</v>
      </c>
      <c r="I149" s="81">
        <v>30</v>
      </c>
      <c r="J149" s="5">
        <v>15</v>
      </c>
      <c r="K149" s="5">
        <v>15</v>
      </c>
      <c r="L149" s="5"/>
      <c r="M149" s="54">
        <f>H149-I149</f>
        <v>60</v>
      </c>
      <c r="N149" s="359"/>
      <c r="O149" s="359"/>
      <c r="P149" s="359"/>
      <c r="Q149" s="359">
        <v>2</v>
      </c>
      <c r="R149" s="359"/>
      <c r="S149" s="380"/>
      <c r="T149" s="357"/>
      <c r="U149" s="357"/>
      <c r="V149" s="357"/>
      <c r="W149" s="357"/>
      <c r="X149" s="357"/>
      <c r="Y149" s="357"/>
      <c r="Z149" s="357"/>
    </row>
    <row r="150" spans="1:26" ht="15.75" customHeight="1">
      <c r="A150" s="830"/>
      <c r="B150" s="481" t="s">
        <v>337</v>
      </c>
      <c r="C150" s="64"/>
      <c r="D150" s="5">
        <v>3</v>
      </c>
      <c r="E150" s="4"/>
      <c r="F150" s="482"/>
      <c r="G150" s="483">
        <v>3</v>
      </c>
      <c r="H150" s="483">
        <f>30*G150</f>
        <v>90</v>
      </c>
      <c r="I150" s="64">
        <f>SUMPRODUCT(N150:Y150,$N$7:$Y$7)</f>
        <v>30</v>
      </c>
      <c r="J150" s="4"/>
      <c r="K150" s="4"/>
      <c r="L150" s="4">
        <v>90</v>
      </c>
      <c r="M150" s="32">
        <f>H150-I150</f>
        <v>60</v>
      </c>
      <c r="N150" s="359"/>
      <c r="O150" s="359"/>
      <c r="P150" s="359"/>
      <c r="Q150" s="359">
        <v>2</v>
      </c>
      <c r="R150" s="359"/>
      <c r="S150" s="380"/>
      <c r="T150" s="357"/>
      <c r="U150" s="357"/>
      <c r="V150" s="357"/>
      <c r="W150" s="357"/>
      <c r="X150" s="357"/>
      <c r="Y150" s="357"/>
      <c r="Z150" s="357"/>
    </row>
    <row r="151" spans="1:26" ht="15.75" customHeight="1" thickBot="1">
      <c r="A151" s="831"/>
      <c r="B151" s="484" t="s">
        <v>317</v>
      </c>
      <c r="C151" s="485"/>
      <c r="D151" s="486">
        <v>3</v>
      </c>
      <c r="E151" s="486"/>
      <c r="F151" s="487"/>
      <c r="G151" s="488">
        <v>3</v>
      </c>
      <c r="H151" s="489">
        <f aca="true" t="shared" si="23" ref="H151:H157">G151*30</f>
        <v>90</v>
      </c>
      <c r="I151" s="490"/>
      <c r="J151" s="491"/>
      <c r="K151" s="491"/>
      <c r="L151" s="491"/>
      <c r="M151" s="492"/>
      <c r="N151" s="382"/>
      <c r="O151" s="382"/>
      <c r="P151" s="382"/>
      <c r="Q151" s="382">
        <v>2</v>
      </c>
      <c r="R151" s="382"/>
      <c r="S151" s="386"/>
      <c r="T151" s="357"/>
      <c r="U151" s="357"/>
      <c r="V151" s="357"/>
      <c r="W151" s="357"/>
      <c r="X151" s="357"/>
      <c r="Y151" s="357"/>
      <c r="Z151" s="357"/>
    </row>
    <row r="152" spans="1:26" ht="15.75" customHeight="1">
      <c r="A152" s="829" t="s">
        <v>338</v>
      </c>
      <c r="B152" s="473" t="s">
        <v>342</v>
      </c>
      <c r="C152" s="474"/>
      <c r="D152" s="374"/>
      <c r="E152" s="374"/>
      <c r="F152" s="379"/>
      <c r="G152" s="475">
        <v>15</v>
      </c>
      <c r="H152" s="476">
        <f t="shared" si="23"/>
        <v>450</v>
      </c>
      <c r="I152" s="536">
        <v>180</v>
      </c>
      <c r="J152" s="377">
        <v>108</v>
      </c>
      <c r="K152" s="377">
        <v>72</v>
      </c>
      <c r="L152" s="377"/>
      <c r="M152" s="477">
        <f aca="true" t="shared" si="24" ref="M152:M158">H152-I152</f>
        <v>270</v>
      </c>
      <c r="N152" s="493"/>
      <c r="O152" s="493"/>
      <c r="P152" s="493"/>
      <c r="Q152" s="493"/>
      <c r="R152" s="493">
        <v>20</v>
      </c>
      <c r="S152" s="494"/>
      <c r="T152" s="357"/>
      <c r="U152" s="357"/>
      <c r="V152" s="357"/>
      <c r="W152" s="357"/>
      <c r="X152" s="357"/>
      <c r="Y152" s="357"/>
      <c r="Z152" s="357"/>
    </row>
    <row r="153" spans="1:26" ht="15.75" customHeight="1">
      <c r="A153" s="830"/>
      <c r="B153" s="478" t="s">
        <v>343</v>
      </c>
      <c r="C153" s="81"/>
      <c r="D153" s="5" t="s">
        <v>263</v>
      </c>
      <c r="E153" s="5"/>
      <c r="F153" s="479"/>
      <c r="G153" s="450">
        <v>3</v>
      </c>
      <c r="H153" s="450">
        <f t="shared" si="23"/>
        <v>90</v>
      </c>
      <c r="I153" s="64">
        <f aca="true" t="shared" si="25" ref="I153:I158">SUMPRODUCT(N153:Y153,$N$7:$Y$7)</f>
        <v>36</v>
      </c>
      <c r="J153" s="5">
        <v>18</v>
      </c>
      <c r="K153" s="5">
        <v>18</v>
      </c>
      <c r="L153" s="5"/>
      <c r="M153" s="54">
        <f t="shared" si="24"/>
        <v>54</v>
      </c>
      <c r="N153" s="359"/>
      <c r="O153" s="359"/>
      <c r="P153" s="359"/>
      <c r="Q153" s="359"/>
      <c r="R153" s="359">
        <v>4</v>
      </c>
      <c r="S153" s="380"/>
      <c r="T153" s="357"/>
      <c r="U153" s="357"/>
      <c r="V153" s="357"/>
      <c r="W153" s="357"/>
      <c r="X153" s="357"/>
      <c r="Y153" s="357"/>
      <c r="Z153" s="357"/>
    </row>
    <row r="154" spans="1:26" ht="15.75" customHeight="1">
      <c r="A154" s="830"/>
      <c r="B154" s="478" t="s">
        <v>345</v>
      </c>
      <c r="C154" s="81"/>
      <c r="D154" s="5" t="s">
        <v>263</v>
      </c>
      <c r="E154" s="5"/>
      <c r="F154" s="479"/>
      <c r="G154" s="450">
        <v>3</v>
      </c>
      <c r="H154" s="450">
        <f t="shared" si="23"/>
        <v>90</v>
      </c>
      <c r="I154" s="64">
        <f t="shared" si="25"/>
        <v>36</v>
      </c>
      <c r="J154" s="5">
        <v>18</v>
      </c>
      <c r="K154" s="5">
        <v>18</v>
      </c>
      <c r="L154" s="5"/>
      <c r="M154" s="54">
        <f t="shared" si="24"/>
        <v>54</v>
      </c>
      <c r="N154" s="359"/>
      <c r="O154" s="359"/>
      <c r="P154" s="359"/>
      <c r="Q154" s="359"/>
      <c r="R154" s="359">
        <v>4</v>
      </c>
      <c r="S154" s="380"/>
      <c r="T154" s="357"/>
      <c r="U154" s="357"/>
      <c r="V154" s="357"/>
      <c r="W154" s="357"/>
      <c r="X154" s="357"/>
      <c r="Y154" s="357"/>
      <c r="Z154" s="357"/>
    </row>
    <row r="155" spans="1:26" ht="15.75" customHeight="1">
      <c r="A155" s="830"/>
      <c r="B155" s="478" t="s">
        <v>346</v>
      </c>
      <c r="C155" s="81"/>
      <c r="D155" s="5" t="s">
        <v>263</v>
      </c>
      <c r="E155" s="5"/>
      <c r="F155" s="479"/>
      <c r="G155" s="450">
        <v>3</v>
      </c>
      <c r="H155" s="450">
        <f t="shared" si="23"/>
        <v>90</v>
      </c>
      <c r="I155" s="64">
        <f t="shared" si="25"/>
        <v>36</v>
      </c>
      <c r="J155" s="5">
        <v>27</v>
      </c>
      <c r="K155" s="5">
        <v>9</v>
      </c>
      <c r="L155" s="5"/>
      <c r="M155" s="54">
        <f t="shared" si="24"/>
        <v>54</v>
      </c>
      <c r="N155" s="359"/>
      <c r="O155" s="359"/>
      <c r="P155" s="359"/>
      <c r="Q155" s="359"/>
      <c r="R155" s="359">
        <v>4</v>
      </c>
      <c r="S155" s="380"/>
      <c r="T155" s="357"/>
      <c r="U155" s="357"/>
      <c r="V155" s="357"/>
      <c r="W155" s="357"/>
      <c r="X155" s="357"/>
      <c r="Y155" s="357"/>
      <c r="Z155" s="357"/>
    </row>
    <row r="156" spans="1:26" ht="15.75" customHeight="1">
      <c r="A156" s="830"/>
      <c r="B156" s="480" t="s">
        <v>344</v>
      </c>
      <c r="C156" s="81"/>
      <c r="D156" s="5" t="s">
        <v>263</v>
      </c>
      <c r="E156" s="4"/>
      <c r="F156" s="416"/>
      <c r="G156" s="450">
        <v>3</v>
      </c>
      <c r="H156" s="450">
        <f t="shared" si="23"/>
        <v>90</v>
      </c>
      <c r="I156" s="64">
        <f t="shared" si="25"/>
        <v>36</v>
      </c>
      <c r="J156" s="5">
        <v>18</v>
      </c>
      <c r="K156" s="5">
        <v>18</v>
      </c>
      <c r="L156" s="5"/>
      <c r="M156" s="54">
        <f t="shared" si="24"/>
        <v>54</v>
      </c>
      <c r="N156" s="359"/>
      <c r="O156" s="359"/>
      <c r="P156" s="359"/>
      <c r="Q156" s="359"/>
      <c r="R156" s="359">
        <v>4</v>
      </c>
      <c r="S156" s="380"/>
      <c r="T156" s="357"/>
      <c r="U156" s="357"/>
      <c r="V156" s="357"/>
      <c r="W156" s="357"/>
      <c r="X156" s="357"/>
      <c r="Y156" s="357"/>
      <c r="Z156" s="357"/>
    </row>
    <row r="157" spans="1:26" ht="15.75" customHeight="1">
      <c r="A157" s="830"/>
      <c r="B157" s="480" t="s">
        <v>227</v>
      </c>
      <c r="C157" s="81"/>
      <c r="D157" s="5" t="s">
        <v>263</v>
      </c>
      <c r="E157" s="4"/>
      <c r="F157" s="416"/>
      <c r="G157" s="450">
        <v>3</v>
      </c>
      <c r="H157" s="450">
        <f t="shared" si="23"/>
        <v>90</v>
      </c>
      <c r="I157" s="64">
        <f t="shared" si="25"/>
        <v>36</v>
      </c>
      <c r="J157" s="5">
        <v>27</v>
      </c>
      <c r="K157" s="5">
        <v>9</v>
      </c>
      <c r="L157" s="5"/>
      <c r="M157" s="54">
        <f t="shared" si="24"/>
        <v>54</v>
      </c>
      <c r="N157" s="359"/>
      <c r="O157" s="359"/>
      <c r="P157" s="359"/>
      <c r="Q157" s="359"/>
      <c r="R157" s="359">
        <v>4</v>
      </c>
      <c r="S157" s="380"/>
      <c r="T157" s="357"/>
      <c r="U157" s="357"/>
      <c r="V157" s="357"/>
      <c r="W157" s="357"/>
      <c r="X157" s="357"/>
      <c r="Y157" s="357"/>
      <c r="Z157" s="357"/>
    </row>
    <row r="158" spans="1:26" ht="15.75" customHeight="1">
      <c r="A158" s="830"/>
      <c r="B158" s="481" t="s">
        <v>337</v>
      </c>
      <c r="C158" s="64"/>
      <c r="D158" s="5" t="s">
        <v>263</v>
      </c>
      <c r="E158" s="4"/>
      <c r="F158" s="482"/>
      <c r="G158" s="483">
        <v>3</v>
      </c>
      <c r="H158" s="483">
        <f>30*G158</f>
        <v>90</v>
      </c>
      <c r="I158" s="64">
        <f t="shared" si="25"/>
        <v>36</v>
      </c>
      <c r="J158" s="4"/>
      <c r="K158" s="4"/>
      <c r="L158" s="4">
        <v>90</v>
      </c>
      <c r="M158" s="32">
        <f t="shared" si="24"/>
        <v>54</v>
      </c>
      <c r="N158" s="359"/>
      <c r="O158" s="359"/>
      <c r="P158" s="359"/>
      <c r="Q158" s="359"/>
      <c r="R158" s="359">
        <v>4</v>
      </c>
      <c r="S158" s="380"/>
      <c r="T158" s="357"/>
      <c r="U158" s="357"/>
      <c r="V158" s="357"/>
      <c r="W158" s="357"/>
      <c r="X158" s="357"/>
      <c r="Y158" s="357"/>
      <c r="Z158" s="357"/>
    </row>
    <row r="159" spans="1:26" ht="15.75" customHeight="1" thickBot="1">
      <c r="A159" s="831"/>
      <c r="B159" s="484" t="s">
        <v>317</v>
      </c>
      <c r="C159" s="485"/>
      <c r="D159" s="486" t="s">
        <v>263</v>
      </c>
      <c r="E159" s="486"/>
      <c r="F159" s="487"/>
      <c r="G159" s="488">
        <v>3</v>
      </c>
      <c r="H159" s="489">
        <f>G159*30</f>
        <v>90</v>
      </c>
      <c r="I159" s="490"/>
      <c r="J159" s="491"/>
      <c r="K159" s="491"/>
      <c r="L159" s="491"/>
      <c r="M159" s="492"/>
      <c r="N159" s="382"/>
      <c r="O159" s="382"/>
      <c r="P159" s="382"/>
      <c r="Q159" s="382"/>
      <c r="R159" s="382">
        <v>4</v>
      </c>
      <c r="S159" s="386"/>
      <c r="T159" s="357"/>
      <c r="U159" s="357"/>
      <c r="V159" s="357"/>
      <c r="W159" s="357"/>
      <c r="X159" s="357"/>
      <c r="Y159" s="357"/>
      <c r="Z159" s="357"/>
    </row>
    <row r="160" spans="1:26" ht="15.75" customHeight="1">
      <c r="A160" s="829" t="s">
        <v>341</v>
      </c>
      <c r="B160" s="473" t="s">
        <v>347</v>
      </c>
      <c r="C160" s="474"/>
      <c r="D160" s="374"/>
      <c r="E160" s="374"/>
      <c r="F160" s="379"/>
      <c r="G160" s="475">
        <v>9</v>
      </c>
      <c r="H160" s="476">
        <f>G160*30</f>
        <v>270</v>
      </c>
      <c r="I160" s="536">
        <v>96</v>
      </c>
      <c r="J160" s="377">
        <v>48</v>
      </c>
      <c r="K160" s="377">
        <v>48</v>
      </c>
      <c r="L160" s="377"/>
      <c r="M160" s="477">
        <f>H160-I160</f>
        <v>174</v>
      </c>
      <c r="N160" s="493"/>
      <c r="O160" s="493"/>
      <c r="P160" s="493"/>
      <c r="Q160" s="493"/>
      <c r="R160" s="493"/>
      <c r="S160" s="493">
        <v>12</v>
      </c>
      <c r="T160" s="357"/>
      <c r="U160" s="357"/>
      <c r="V160" s="357"/>
      <c r="W160" s="357"/>
      <c r="X160" s="357"/>
      <c r="Y160" s="357"/>
      <c r="Z160" s="357"/>
    </row>
    <row r="161" spans="1:26" ht="15.75" customHeight="1">
      <c r="A161" s="830"/>
      <c r="B161" s="478" t="s">
        <v>348</v>
      </c>
      <c r="C161" s="81"/>
      <c r="D161" s="5" t="s">
        <v>264</v>
      </c>
      <c r="E161" s="5"/>
      <c r="F161" s="572"/>
      <c r="G161" s="450">
        <v>3</v>
      </c>
      <c r="H161" s="450">
        <f>G161*30</f>
        <v>90</v>
      </c>
      <c r="I161" s="64">
        <f>SUMPRODUCT(N161:Y161,$N$7:$Y$7)</f>
        <v>32</v>
      </c>
      <c r="J161" s="5">
        <v>16</v>
      </c>
      <c r="K161" s="5">
        <v>16</v>
      </c>
      <c r="L161" s="5"/>
      <c r="M161" s="54">
        <f>H161-I161</f>
        <v>58</v>
      </c>
      <c r="N161" s="359"/>
      <c r="O161" s="359"/>
      <c r="P161" s="359"/>
      <c r="Q161" s="359"/>
      <c r="R161" s="359"/>
      <c r="S161" s="359">
        <v>4</v>
      </c>
      <c r="T161" s="357"/>
      <c r="U161" s="357"/>
      <c r="V161" s="357"/>
      <c r="W161" s="357"/>
      <c r="X161" s="357"/>
      <c r="Y161" s="357"/>
      <c r="Z161" s="357"/>
    </row>
    <row r="162" spans="1:26" ht="15.75" customHeight="1">
      <c r="A162" s="830"/>
      <c r="B162" s="478" t="s">
        <v>41</v>
      </c>
      <c r="C162" s="81"/>
      <c r="D162" s="5" t="s">
        <v>264</v>
      </c>
      <c r="E162" s="5"/>
      <c r="F162" s="572"/>
      <c r="G162" s="450">
        <v>3</v>
      </c>
      <c r="H162" s="450">
        <f>G162*30</f>
        <v>90</v>
      </c>
      <c r="I162" s="64">
        <f>SUMPRODUCT(N162:Y162,$N$7:$Y$7)</f>
        <v>32</v>
      </c>
      <c r="J162" s="5">
        <v>16</v>
      </c>
      <c r="K162" s="5">
        <v>16</v>
      </c>
      <c r="L162" s="5"/>
      <c r="M162" s="54">
        <f>H162-I162</f>
        <v>58</v>
      </c>
      <c r="N162" s="359"/>
      <c r="O162" s="359"/>
      <c r="P162" s="359"/>
      <c r="Q162" s="359"/>
      <c r="R162" s="359"/>
      <c r="S162" s="359">
        <v>4</v>
      </c>
      <c r="T162" s="357"/>
      <c r="U162" s="357"/>
      <c r="V162" s="357"/>
      <c r="W162" s="357"/>
      <c r="X162" s="357"/>
      <c r="Y162" s="357"/>
      <c r="Z162" s="357"/>
    </row>
    <row r="163" spans="1:26" ht="15.75" customHeight="1">
      <c r="A163" s="830"/>
      <c r="B163" s="478" t="s">
        <v>349</v>
      </c>
      <c r="C163" s="81"/>
      <c r="D163" s="5" t="s">
        <v>264</v>
      </c>
      <c r="E163" s="5"/>
      <c r="F163" s="479"/>
      <c r="G163" s="450">
        <v>3</v>
      </c>
      <c r="H163" s="450">
        <f>G163*30</f>
        <v>90</v>
      </c>
      <c r="I163" s="64">
        <f>SUMPRODUCT(N163:Y163,$N$7:$Y$7)</f>
        <v>32</v>
      </c>
      <c r="J163" s="5">
        <v>16</v>
      </c>
      <c r="K163" s="5">
        <v>16</v>
      </c>
      <c r="L163" s="5"/>
      <c r="M163" s="54">
        <f>H163-I163</f>
        <v>58</v>
      </c>
      <c r="N163" s="359"/>
      <c r="O163" s="359"/>
      <c r="P163" s="359"/>
      <c r="Q163" s="359"/>
      <c r="R163" s="359"/>
      <c r="S163" s="359">
        <v>4</v>
      </c>
      <c r="T163" s="357"/>
      <c r="U163" s="357"/>
      <c r="V163" s="357"/>
      <c r="W163" s="357"/>
      <c r="X163" s="357"/>
      <c r="Y163" s="357"/>
      <c r="Z163" s="357"/>
    </row>
    <row r="164" spans="1:26" ht="15.75" customHeight="1">
      <c r="A164" s="830"/>
      <c r="B164" s="481" t="s">
        <v>337</v>
      </c>
      <c r="C164" s="64"/>
      <c r="D164" s="5" t="s">
        <v>264</v>
      </c>
      <c r="E164" s="4"/>
      <c r="F164" s="482"/>
      <c r="G164" s="483">
        <v>3</v>
      </c>
      <c r="H164" s="483">
        <f>30*G164</f>
        <v>90</v>
      </c>
      <c r="I164" s="64">
        <f>SUMPRODUCT(N164:Y164,$N$7:$Y$7)</f>
        <v>32</v>
      </c>
      <c r="J164" s="4"/>
      <c r="K164" s="4"/>
      <c r="L164" s="4">
        <v>90</v>
      </c>
      <c r="M164" s="32">
        <f>H164-I164</f>
        <v>58</v>
      </c>
      <c r="N164" s="359"/>
      <c r="O164" s="359"/>
      <c r="P164" s="359"/>
      <c r="Q164" s="359"/>
      <c r="R164" s="359"/>
      <c r="S164" s="359">
        <v>4</v>
      </c>
      <c r="T164" s="357"/>
      <c r="U164" s="357"/>
      <c r="V164" s="357"/>
      <c r="W164" s="357"/>
      <c r="X164" s="357"/>
      <c r="Y164" s="357"/>
      <c r="Z164" s="357"/>
    </row>
    <row r="165" spans="1:26" ht="15.75" customHeight="1" thickBot="1">
      <c r="A165" s="831"/>
      <c r="B165" s="484" t="s">
        <v>317</v>
      </c>
      <c r="C165" s="485"/>
      <c r="D165" s="486" t="s">
        <v>264</v>
      </c>
      <c r="E165" s="486"/>
      <c r="F165" s="487"/>
      <c r="G165" s="488">
        <v>3</v>
      </c>
      <c r="H165" s="489">
        <f>G165*30</f>
        <v>90</v>
      </c>
      <c r="I165" s="490"/>
      <c r="J165" s="491"/>
      <c r="K165" s="491"/>
      <c r="L165" s="491"/>
      <c r="M165" s="492"/>
      <c r="N165" s="382"/>
      <c r="O165" s="382"/>
      <c r="P165" s="382"/>
      <c r="Q165" s="382"/>
      <c r="R165" s="382"/>
      <c r="S165" s="382">
        <v>4</v>
      </c>
      <c r="T165" s="357"/>
      <c r="U165" s="357"/>
      <c r="V165" s="357"/>
      <c r="W165" s="357"/>
      <c r="X165" s="357"/>
      <c r="Y165" s="357"/>
      <c r="Z165" s="357"/>
    </row>
    <row r="166" spans="1:49" s="349" customFormat="1" ht="16.5" thickBot="1">
      <c r="A166" s="816" t="s">
        <v>350</v>
      </c>
      <c r="B166" s="817"/>
      <c r="C166" s="817"/>
      <c r="D166" s="817"/>
      <c r="E166" s="817"/>
      <c r="F166" s="818"/>
      <c r="G166" s="588">
        <f aca="true" t="shared" si="26" ref="G166:S166">SUM(G139,G147,G152,G160)</f>
        <v>33</v>
      </c>
      <c r="H166" s="588">
        <f t="shared" si="26"/>
        <v>990</v>
      </c>
      <c r="I166" s="439">
        <f t="shared" si="26"/>
        <v>366</v>
      </c>
      <c r="J166" s="439">
        <f t="shared" si="26"/>
        <v>201</v>
      </c>
      <c r="K166" s="439">
        <f t="shared" si="26"/>
        <v>150</v>
      </c>
      <c r="L166" s="439">
        <f t="shared" si="26"/>
        <v>15</v>
      </c>
      <c r="M166" s="439">
        <f t="shared" si="26"/>
        <v>624</v>
      </c>
      <c r="N166" s="439">
        <f t="shared" si="26"/>
        <v>0</v>
      </c>
      <c r="O166" s="439">
        <f t="shared" si="26"/>
        <v>0</v>
      </c>
      <c r="P166" s="439">
        <f t="shared" si="26"/>
        <v>0</v>
      </c>
      <c r="Q166" s="439">
        <f t="shared" si="26"/>
        <v>6</v>
      </c>
      <c r="R166" s="439">
        <f t="shared" si="26"/>
        <v>20</v>
      </c>
      <c r="S166" s="439">
        <f t="shared" si="26"/>
        <v>12</v>
      </c>
      <c r="T166" s="440">
        <f aca="true" t="shared" si="27" ref="T166:Y166">T165</f>
        <v>0</v>
      </c>
      <c r="U166" s="440">
        <f t="shared" si="27"/>
        <v>0</v>
      </c>
      <c r="V166" s="440">
        <f t="shared" si="27"/>
        <v>0</v>
      </c>
      <c r="W166" s="440">
        <f t="shared" si="27"/>
        <v>0</v>
      </c>
      <c r="X166" s="440">
        <f t="shared" si="27"/>
        <v>0</v>
      </c>
      <c r="Y166" s="440">
        <f t="shared" si="27"/>
        <v>0</v>
      </c>
      <c r="Z166" s="425"/>
      <c r="AT166" s="574"/>
      <c r="AU166" s="580"/>
      <c r="AV166" s="580"/>
      <c r="AW166" s="574"/>
    </row>
    <row r="167" spans="1:26" ht="19.5" customHeight="1" thickBot="1">
      <c r="A167" s="725"/>
      <c r="B167" s="72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537">
        <f aca="true" t="shared" si="28" ref="N167:S167">SUM(N58,N124,N139,N166)</f>
        <v>26</v>
      </c>
      <c r="O167" s="537">
        <f t="shared" si="28"/>
        <v>26</v>
      </c>
      <c r="P167" s="537">
        <f t="shared" si="28"/>
        <v>21</v>
      </c>
      <c r="Q167" s="537">
        <f t="shared" si="28"/>
        <v>26</v>
      </c>
      <c r="R167" s="537">
        <f t="shared" si="28"/>
        <v>22</v>
      </c>
      <c r="S167" s="537">
        <f t="shared" si="28"/>
        <v>24</v>
      </c>
      <c r="T167" s="33"/>
      <c r="U167" s="33"/>
      <c r="V167" s="33"/>
      <c r="W167" s="33"/>
      <c r="X167" s="33"/>
      <c r="Y167" s="33"/>
      <c r="Z167" s="95"/>
    </row>
    <row r="168" spans="1:26" ht="15.75" customHeight="1" thickBot="1">
      <c r="A168" s="126"/>
      <c r="B168" s="126" t="s">
        <v>96</v>
      </c>
      <c r="C168" s="58"/>
      <c r="D168" s="58"/>
      <c r="E168" s="58"/>
      <c r="F168" s="58"/>
      <c r="G168" s="131">
        <f>SUM(G56,G122,G131,G136,G166)</f>
        <v>240</v>
      </c>
      <c r="H168" s="131">
        <f>SUM(H56,H122,H131,H136,H166)</f>
        <v>7200</v>
      </c>
      <c r="I168" s="58"/>
      <c r="J168" s="58"/>
      <c r="K168" s="58"/>
      <c r="L168" s="58"/>
      <c r="M168" s="135"/>
      <c r="N168" s="140"/>
      <c r="O168" s="58"/>
      <c r="P168" s="141"/>
      <c r="Q168" s="138"/>
      <c r="R168" s="58"/>
      <c r="S168" s="58"/>
      <c r="T168" s="67"/>
      <c r="U168" s="67"/>
      <c r="V168" s="67"/>
      <c r="W168" s="124"/>
      <c r="X168" s="33"/>
      <c r="Y168" s="67"/>
      <c r="Z168" s="124"/>
    </row>
    <row r="169" spans="1:26" ht="15.75" customHeight="1" thickBot="1">
      <c r="A169" s="126"/>
      <c r="B169" s="126" t="s">
        <v>305</v>
      </c>
      <c r="C169" s="58"/>
      <c r="D169" s="58"/>
      <c r="E169" s="58"/>
      <c r="F169" s="58"/>
      <c r="G169" s="131">
        <f>SUM(G57,G123,G132)</f>
        <v>120</v>
      </c>
      <c r="H169" s="131">
        <f>SUM(H57,H123,H132)</f>
        <v>3600</v>
      </c>
      <c r="I169" s="58"/>
      <c r="J169" s="58"/>
      <c r="K169" s="58"/>
      <c r="L169" s="58"/>
      <c r="M169" s="135"/>
      <c r="N169" s="140"/>
      <c r="O169" s="58"/>
      <c r="P169" s="141"/>
      <c r="Q169" s="138"/>
      <c r="R169" s="58"/>
      <c r="S169" s="58"/>
      <c r="T169" s="67"/>
      <c r="U169" s="67"/>
      <c r="V169" s="67"/>
      <c r="W169" s="124"/>
      <c r="X169" s="33"/>
      <c r="Y169" s="67"/>
      <c r="Z169" s="124"/>
    </row>
    <row r="170" spans="1:43" ht="15.75" customHeight="1" thickBot="1">
      <c r="A170" s="126"/>
      <c r="B170" s="126" t="s">
        <v>72</v>
      </c>
      <c r="C170" s="58"/>
      <c r="D170" s="58"/>
      <c r="E170" s="58"/>
      <c r="F170" s="58"/>
      <c r="G170" s="131">
        <f>SUM(G58,G124,G133,G135,G166)</f>
        <v>120</v>
      </c>
      <c r="H170" s="131">
        <f>SUM(H58,H124,H133,H135,H166)</f>
        <v>3600</v>
      </c>
      <c r="I170" s="58"/>
      <c r="J170" s="58"/>
      <c r="K170" s="58"/>
      <c r="L170" s="58"/>
      <c r="M170" s="135"/>
      <c r="N170" s="140"/>
      <c r="O170" s="58"/>
      <c r="P170" s="141"/>
      <c r="Q170" s="138"/>
      <c r="R170" s="58"/>
      <c r="S170" s="58"/>
      <c r="T170" s="67"/>
      <c r="U170" s="67"/>
      <c r="V170" s="67"/>
      <c r="W170" s="124"/>
      <c r="X170" s="33"/>
      <c r="Y170" s="67"/>
      <c r="Z170" s="124"/>
      <c r="AK170" s="351"/>
      <c r="AL170" s="524">
        <v>1</v>
      </c>
      <c r="AM170" s="524" t="s">
        <v>261</v>
      </c>
      <c r="AN170" s="524" t="s">
        <v>262</v>
      </c>
      <c r="AO170" s="524">
        <v>3</v>
      </c>
      <c r="AP170" s="524" t="s">
        <v>263</v>
      </c>
      <c r="AQ170" s="524" t="s">
        <v>264</v>
      </c>
    </row>
    <row r="171" spans="1:43" ht="17.25" customHeight="1" thickBot="1">
      <c r="A171" s="832" t="s">
        <v>1</v>
      </c>
      <c r="B171" s="833"/>
      <c r="C171" s="833"/>
      <c r="D171" s="833"/>
      <c r="E171" s="833"/>
      <c r="F171" s="833"/>
      <c r="G171" s="833"/>
      <c r="H171" s="833"/>
      <c r="I171" s="833"/>
      <c r="J171" s="833"/>
      <c r="K171" s="833"/>
      <c r="L171" s="833"/>
      <c r="M171" s="833"/>
      <c r="N171" s="538">
        <f aca="true" t="shared" si="29" ref="N171:S171">N167</f>
        <v>26</v>
      </c>
      <c r="O171" s="538">
        <f t="shared" si="29"/>
        <v>26</v>
      </c>
      <c r="P171" s="538">
        <f t="shared" si="29"/>
        <v>21</v>
      </c>
      <c r="Q171" s="538">
        <f t="shared" si="29"/>
        <v>26</v>
      </c>
      <c r="R171" s="538">
        <f t="shared" si="29"/>
        <v>22</v>
      </c>
      <c r="S171" s="538">
        <f t="shared" si="29"/>
        <v>24</v>
      </c>
      <c r="T171" s="84" t="e">
        <f>SUM(#REF!,T58,#REF!,T124,#REF!,#REF!,#REF!)</f>
        <v>#REF!</v>
      </c>
      <c r="U171" s="84" t="e">
        <f>SUM(#REF!,U58,#REF!,U124,#REF!,#REF!,#REF!)</f>
        <v>#REF!</v>
      </c>
      <c r="V171" s="84" t="e">
        <f>SUM(#REF!,V58,#REF!,V124,#REF!,#REF!,#REF!)</f>
        <v>#REF!</v>
      </c>
      <c r="W171" s="84" t="e">
        <f>SUM(#REF!,W58,#REF!,W124,#REF!,#REF!,#REF!)</f>
        <v>#REF!</v>
      </c>
      <c r="X171" s="84" t="e">
        <f>SUM(#REF!,X58,#REF!,X124,#REF!,#REF!,#REF!)</f>
        <v>#REF!</v>
      </c>
      <c r="Y171" s="84" t="e">
        <f>SUM(#REF!,Y58,#REF!,Y124,#REF!,#REF!,#REF!)</f>
        <v>#REF!</v>
      </c>
      <c r="Z171" s="84" t="e">
        <f>SUM(#REF!,Z58,#REF!,Z124,#REF!,#REF!,#REF!)</f>
        <v>#REF!</v>
      </c>
      <c r="AK171" s="351" t="s">
        <v>268</v>
      </c>
      <c r="AL171" s="351" t="e">
        <f>AL10+AL29+AL63+#REF!</f>
        <v>#REF!</v>
      </c>
      <c r="AM171" s="351" t="e">
        <f>AM10+AM29+AM63+#REF!</f>
        <v>#REF!</v>
      </c>
      <c r="AN171" s="351" t="e">
        <f>AN10+AN29+AN63+#REF!</f>
        <v>#REF!</v>
      </c>
      <c r="AO171" s="351" t="e">
        <f>AO10+AO29+AO63+#REF!</f>
        <v>#REF!</v>
      </c>
      <c r="AP171" s="351" t="e">
        <f>AP10+AP29+AP63+#REF!</f>
        <v>#REF!</v>
      </c>
      <c r="AQ171" s="351" t="e">
        <f>AQ10+AQ29+AQ63+#REF!</f>
        <v>#REF!</v>
      </c>
    </row>
    <row r="172" spans="1:43" ht="17.25" customHeight="1" thickBot="1">
      <c r="A172" s="736" t="s">
        <v>9</v>
      </c>
      <c r="B172" s="737"/>
      <c r="C172" s="737"/>
      <c r="D172" s="737"/>
      <c r="E172" s="737"/>
      <c r="F172" s="737"/>
      <c r="G172" s="737"/>
      <c r="H172" s="737"/>
      <c r="I172" s="737"/>
      <c r="J172" s="737"/>
      <c r="K172" s="737"/>
      <c r="L172" s="737"/>
      <c r="M172" s="737"/>
      <c r="N172" s="22">
        <f>COUNTIF($F11:$F166,"=1")</f>
        <v>0</v>
      </c>
      <c r="O172" s="23">
        <v>0</v>
      </c>
      <c r="P172" s="42">
        <f>COUNTIF($F11:$F166,"=3")</f>
        <v>1</v>
      </c>
      <c r="Q172" s="539">
        <v>1</v>
      </c>
      <c r="R172" s="539">
        <v>1</v>
      </c>
      <c r="S172" s="539">
        <v>0</v>
      </c>
      <c r="T172" s="22"/>
      <c r="U172" s="23"/>
      <c r="V172" s="23"/>
      <c r="W172" s="48"/>
      <c r="X172" s="22"/>
      <c r="Y172" s="23"/>
      <c r="Z172" s="42"/>
      <c r="AC172" s="349" t="s">
        <v>107</v>
      </c>
      <c r="AD172" s="348">
        <f>AB30+AB123</f>
        <v>42.5</v>
      </c>
      <c r="AK172" s="192" t="s">
        <v>269</v>
      </c>
      <c r="AL172" s="351" t="e">
        <f>AL11+AL30+AL64+#REF!</f>
        <v>#REF!</v>
      </c>
      <c r="AM172" s="351" t="e">
        <f>AM11+AM30+AM64+#REF!+1</f>
        <v>#REF!</v>
      </c>
      <c r="AN172" s="351" t="e">
        <f>AN11+AN30+AN64+#REF!</f>
        <v>#REF!</v>
      </c>
      <c r="AO172" s="351" t="e">
        <f>AO11+AO30+AO64+#REF!</f>
        <v>#REF!</v>
      </c>
      <c r="AP172" s="351" t="e">
        <f>AP11+AP30+AP64+#REF!</f>
        <v>#REF!</v>
      </c>
      <c r="AQ172" s="351" t="e">
        <f>AQ11+AQ30+AQ64+#REF!+1</f>
        <v>#REF!</v>
      </c>
    </row>
    <row r="173" spans="1:43" ht="17.25" customHeight="1" thickBot="1">
      <c r="A173" s="736" t="s">
        <v>2</v>
      </c>
      <c r="B173" s="737"/>
      <c r="C173" s="737"/>
      <c r="D173" s="737"/>
      <c r="E173" s="737"/>
      <c r="F173" s="737"/>
      <c r="G173" s="737"/>
      <c r="H173" s="737"/>
      <c r="I173" s="737"/>
      <c r="J173" s="737"/>
      <c r="K173" s="737"/>
      <c r="L173" s="737"/>
      <c r="M173" s="737"/>
      <c r="N173" s="22">
        <f>COUNTIF($C11:$C121,"1")</f>
        <v>5</v>
      </c>
      <c r="O173" s="540">
        <f>COUNTIF($C11:$C121,"2а")</f>
        <v>1</v>
      </c>
      <c r="P173" s="540">
        <f>COUNTIF($C11:$C121,"2б")</f>
        <v>3</v>
      </c>
      <c r="Q173" s="540">
        <f>COUNTIF($C11:$C121,"3")</f>
        <v>4</v>
      </c>
      <c r="R173" s="583">
        <f>COUNTIF($C11:$C121,"4а")</f>
        <v>0</v>
      </c>
      <c r="S173" s="540">
        <f>COUNTIF($C11:$C121,"4б")</f>
        <v>2</v>
      </c>
      <c r="T173" s="22"/>
      <c r="U173" s="23"/>
      <c r="V173" s="23"/>
      <c r="W173" s="48"/>
      <c r="X173" s="22"/>
      <c r="Y173" s="23"/>
      <c r="Z173" s="42"/>
      <c r="AC173" s="349" t="s">
        <v>108</v>
      </c>
      <c r="AD173" s="347">
        <f>AB15+AB31+AB124</f>
        <v>19.5</v>
      </c>
      <c r="AK173" s="192" t="s">
        <v>270</v>
      </c>
      <c r="AL173" s="351" t="e">
        <f>AL12+AL31+AL65+#REF!</f>
        <v>#REF!</v>
      </c>
      <c r="AM173" s="351" t="e">
        <f>AM12+AM31+AM65+#REF!</f>
        <v>#REF!</v>
      </c>
      <c r="AN173" s="351" t="e">
        <f>AN12+AN31+AN65+#REF!</f>
        <v>#REF!</v>
      </c>
      <c r="AO173" s="351" t="e">
        <f>AO12+AO31+AO65+#REF!</f>
        <v>#REF!</v>
      </c>
      <c r="AP173" s="351" t="e">
        <f>AP12+AP31+AP65+#REF!</f>
        <v>#REF!</v>
      </c>
      <c r="AQ173" s="351" t="e">
        <f>AQ12+AQ31+AQ65+#REF!</f>
        <v>#REF!</v>
      </c>
    </row>
    <row r="174" spans="1:43" ht="17.25" customHeight="1" thickBot="1">
      <c r="A174" s="736" t="s">
        <v>0</v>
      </c>
      <c r="B174" s="737"/>
      <c r="C174" s="737"/>
      <c r="D174" s="737"/>
      <c r="E174" s="737"/>
      <c r="F174" s="737"/>
      <c r="G174" s="737"/>
      <c r="H174" s="737"/>
      <c r="I174" s="737"/>
      <c r="J174" s="737"/>
      <c r="K174" s="737"/>
      <c r="L174" s="737"/>
      <c r="M174" s="737"/>
      <c r="N174" s="540">
        <f>COUNTIF($D11:$D121,"1")</f>
        <v>4</v>
      </c>
      <c r="O174" s="540">
        <f>COUNTIF($D11:$D121,"2а")</f>
        <v>7</v>
      </c>
      <c r="P174" s="540">
        <f>COUNTIF($D11:$D121,"2б")</f>
        <v>4</v>
      </c>
      <c r="Q174" s="540">
        <f>COUNTIF($D11:$D121,"3")+3</f>
        <v>5</v>
      </c>
      <c r="R174" s="540">
        <f>COUNTIF($D11:$D121,"4а")+5</f>
        <v>5</v>
      </c>
      <c r="S174" s="540">
        <f>COUNTIF($D11:$D121,"4б")+3</f>
        <v>5</v>
      </c>
      <c r="T174" s="85"/>
      <c r="U174" s="86"/>
      <c r="V174" s="86"/>
      <c r="W174" s="71"/>
      <c r="X174" s="85"/>
      <c r="Y174" s="86"/>
      <c r="Z174" s="87"/>
      <c r="AK174" s="192" t="s">
        <v>271</v>
      </c>
      <c r="AL174" s="351" t="e">
        <f>#REF!+AL32+AL66+#REF!</f>
        <v>#REF!</v>
      </c>
      <c r="AM174" s="351" t="e">
        <f>#REF!+AM32+AM66+#REF!</f>
        <v>#REF!</v>
      </c>
      <c r="AN174" s="351" t="e">
        <f>#REF!+AN32+AN66+#REF!</f>
        <v>#REF!</v>
      </c>
      <c r="AO174" s="351" t="e">
        <f>#REF!+AO32+AO66+#REF!</f>
        <v>#REF!</v>
      </c>
      <c r="AP174" s="351" t="e">
        <f>#REF!+AP32+AP66+#REF!</f>
        <v>#REF!</v>
      </c>
      <c r="AQ174" s="351" t="e">
        <f>#REF!+AQ32+AQ66+#REF!</f>
        <v>#REF!</v>
      </c>
    </row>
    <row r="175" spans="2:20" ht="18.75" customHeight="1">
      <c r="B175" s="541"/>
      <c r="C175" s="541"/>
      <c r="D175" s="541"/>
      <c r="E175" s="541"/>
      <c r="F175" s="541"/>
      <c r="G175" s="542"/>
      <c r="H175" s="24"/>
      <c r="I175" s="24"/>
      <c r="J175" s="24"/>
      <c r="K175" s="24"/>
      <c r="L175" s="24"/>
      <c r="N175" s="747">
        <f>SUM(G17,G21,G27,G28,G31,G34,G37,G40,G43,G46,G49,G52,G55,G62,G68,G72,G73,G76,G79,G80,G81,G91,G103,G118,G121,G128)</f>
        <v>60</v>
      </c>
      <c r="O175" s="748"/>
      <c r="P175" s="749"/>
      <c r="Q175" s="747">
        <f>SUM(G13,G65,G84,G87,G88,G92,G95,G100,G106,G109,G112,G115,G129,G135,G139,G147,G152,G160)</f>
        <v>60</v>
      </c>
      <c r="R175" s="748"/>
      <c r="S175" s="749"/>
      <c r="T175" s="1"/>
    </row>
    <row r="176" spans="2:20" ht="22.5" customHeight="1">
      <c r="B176" s="541"/>
      <c r="C176" s="541"/>
      <c r="D176" s="541"/>
      <c r="E176" s="541"/>
      <c r="F176" s="541"/>
      <c r="G176" s="542"/>
      <c r="H176" s="24"/>
      <c r="I176" s="24"/>
      <c r="J176" s="24"/>
      <c r="K176" s="24"/>
      <c r="L176" s="24"/>
      <c r="N176" s="745">
        <f>N175+Q175</f>
        <v>120</v>
      </c>
      <c r="O176" s="746"/>
      <c r="P176" s="746"/>
      <c r="Q176" s="746"/>
      <c r="R176" s="746"/>
      <c r="S176" s="746"/>
      <c r="T176" s="1"/>
    </row>
    <row r="177" spans="2:26" ht="19.5" thickBot="1">
      <c r="B177" s="541"/>
      <c r="C177" s="541"/>
      <c r="D177" s="541"/>
      <c r="E177" s="541"/>
      <c r="F177" s="541"/>
      <c r="G177" s="542"/>
      <c r="H177" s="24"/>
      <c r="I177" s="24"/>
      <c r="J177" s="24"/>
      <c r="K177" s="24"/>
      <c r="L177" s="2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49" s="451" customFormat="1" ht="19.5" customHeight="1" thickBot="1">
      <c r="A178" s="825" t="s">
        <v>331</v>
      </c>
      <c r="B178" s="826"/>
      <c r="C178" s="826"/>
      <c r="D178" s="826"/>
      <c r="E178" s="826"/>
      <c r="F178" s="826"/>
      <c r="G178" s="826"/>
      <c r="H178" s="826"/>
      <c r="I178" s="826"/>
      <c r="J178" s="826"/>
      <c r="K178" s="826"/>
      <c r="L178" s="826"/>
      <c r="M178" s="826"/>
      <c r="N178" s="826"/>
      <c r="O178" s="826"/>
      <c r="P178" s="826"/>
      <c r="Q178" s="826"/>
      <c r="R178" s="826"/>
      <c r="S178" s="827"/>
      <c r="AT178" s="575"/>
      <c r="AU178" s="581"/>
      <c r="AV178" s="581"/>
      <c r="AW178" s="575"/>
    </row>
    <row r="179" spans="1:49" s="452" customFormat="1" ht="19.5" customHeight="1">
      <c r="A179" s="543" t="s">
        <v>187</v>
      </c>
      <c r="B179" s="571" t="s">
        <v>5</v>
      </c>
      <c r="C179" s="274"/>
      <c r="D179" s="274">
        <v>1.2</v>
      </c>
      <c r="E179" s="274"/>
      <c r="F179" s="274"/>
      <c r="G179" s="544">
        <v>4</v>
      </c>
      <c r="H179" s="274"/>
      <c r="I179" s="274"/>
      <c r="J179" s="274"/>
      <c r="K179" s="274"/>
      <c r="L179" s="274"/>
      <c r="M179" s="274"/>
      <c r="N179" s="274" t="s">
        <v>232</v>
      </c>
      <c r="O179" s="274" t="s">
        <v>232</v>
      </c>
      <c r="P179" s="274" t="s">
        <v>232</v>
      </c>
      <c r="Q179" s="274" t="s">
        <v>39</v>
      </c>
      <c r="R179" s="274" t="s">
        <v>39</v>
      </c>
      <c r="S179" s="275" t="s">
        <v>39</v>
      </c>
      <c r="AT179" s="576" t="s">
        <v>357</v>
      </c>
      <c r="AU179" s="582" t="s">
        <v>357</v>
      </c>
      <c r="AV179" s="582" t="s">
        <v>357</v>
      </c>
      <c r="AW179" s="576"/>
    </row>
    <row r="180" spans="1:49" s="452" customFormat="1" ht="19.5" customHeight="1">
      <c r="A180" s="823" t="s">
        <v>332</v>
      </c>
      <c r="B180" s="82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36"/>
      <c r="AT180" s="576"/>
      <c r="AU180" s="582"/>
      <c r="AV180" s="582"/>
      <c r="AW180" s="576"/>
    </row>
    <row r="181" spans="1:26" ht="31.5">
      <c r="A181" s="545" t="s">
        <v>188</v>
      </c>
      <c r="B181" s="546" t="s">
        <v>351</v>
      </c>
      <c r="C181" s="58"/>
      <c r="D181" s="547"/>
      <c r="E181" s="548"/>
      <c r="F181" s="549"/>
      <c r="G181" s="550">
        <f aca="true" t="shared" si="30" ref="G181:M181">SUM(G182:G184)</f>
        <v>18</v>
      </c>
      <c r="H181" s="550">
        <f t="shared" si="30"/>
        <v>540</v>
      </c>
      <c r="I181" s="550">
        <f t="shared" si="30"/>
        <v>198</v>
      </c>
      <c r="J181" s="550">
        <f t="shared" si="30"/>
        <v>0</v>
      </c>
      <c r="K181" s="550">
        <f t="shared" si="30"/>
        <v>0</v>
      </c>
      <c r="L181" s="550">
        <f t="shared" si="30"/>
        <v>198</v>
      </c>
      <c r="M181" s="550">
        <f t="shared" si="30"/>
        <v>342</v>
      </c>
      <c r="N181" s="551"/>
      <c r="O181" s="551"/>
      <c r="P181" s="551"/>
      <c r="Q181" s="551"/>
      <c r="R181" s="551"/>
      <c r="S181" s="552"/>
      <c r="T181" s="2"/>
      <c r="U181" s="2"/>
      <c r="V181" s="2"/>
      <c r="W181" s="2"/>
      <c r="X181" s="2"/>
      <c r="Y181" s="2"/>
      <c r="Z181" s="2"/>
    </row>
    <row r="182" spans="1:26" ht="15.75">
      <c r="A182" s="553"/>
      <c r="B182" s="554" t="s">
        <v>352</v>
      </c>
      <c r="C182" s="555">
        <v>2</v>
      </c>
      <c r="D182" s="556">
        <v>1</v>
      </c>
      <c r="E182" s="548"/>
      <c r="F182" s="549"/>
      <c r="G182" s="502">
        <v>9</v>
      </c>
      <c r="H182" s="4">
        <f>G182*30</f>
        <v>270</v>
      </c>
      <c r="I182" s="557">
        <f>J182+K182+L182</f>
        <v>99</v>
      </c>
      <c r="J182" s="4"/>
      <c r="K182" s="4"/>
      <c r="L182" s="4">
        <v>99</v>
      </c>
      <c r="M182" s="558">
        <f>H182-I182</f>
        <v>171</v>
      </c>
      <c r="N182" s="551">
        <v>3</v>
      </c>
      <c r="O182" s="551">
        <v>3</v>
      </c>
      <c r="P182" s="551">
        <v>3</v>
      </c>
      <c r="Q182" s="551"/>
      <c r="R182" s="551"/>
      <c r="S182" s="552"/>
      <c r="T182" s="2"/>
      <c r="U182" s="2"/>
      <c r="V182" s="2"/>
      <c r="W182" s="2"/>
      <c r="X182" s="2"/>
      <c r="Y182" s="2"/>
      <c r="Z182" s="2"/>
    </row>
    <row r="183" spans="1:26" ht="16.5" thickBot="1">
      <c r="A183" s="559"/>
      <c r="B183" s="560" t="s">
        <v>352</v>
      </c>
      <c r="C183" s="561">
        <v>4</v>
      </c>
      <c r="D183" s="562">
        <v>3</v>
      </c>
      <c r="E183" s="563"/>
      <c r="F183" s="564"/>
      <c r="G183" s="565">
        <v>9</v>
      </c>
      <c r="H183" s="566">
        <f>G183*30</f>
        <v>270</v>
      </c>
      <c r="I183" s="567">
        <f>J183+K183+L183</f>
        <v>99</v>
      </c>
      <c r="J183" s="566"/>
      <c r="K183" s="566"/>
      <c r="L183" s="566">
        <v>99</v>
      </c>
      <c r="M183" s="568">
        <f>H183-I183</f>
        <v>171</v>
      </c>
      <c r="N183" s="569"/>
      <c r="O183" s="569"/>
      <c r="P183" s="569"/>
      <c r="Q183" s="569">
        <v>3</v>
      </c>
      <c r="R183" s="569">
        <v>3</v>
      </c>
      <c r="S183" s="570">
        <v>3</v>
      </c>
      <c r="T183" s="2"/>
      <c r="U183" s="2"/>
      <c r="V183" s="2"/>
      <c r="W183" s="2"/>
      <c r="X183" s="2"/>
      <c r="Y183" s="2"/>
      <c r="Z183" s="2"/>
    </row>
    <row r="184" spans="2:26" ht="18.75">
      <c r="B184" s="541"/>
      <c r="C184" s="541"/>
      <c r="D184" s="541"/>
      <c r="E184" s="541"/>
      <c r="F184" s="541"/>
      <c r="G184" s="542"/>
      <c r="H184" s="24"/>
      <c r="I184" s="24"/>
      <c r="J184" s="24"/>
      <c r="K184" s="24"/>
      <c r="L184" s="2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4:26" ht="37.5" customHeight="1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5.75">
      <c r="B186" s="352" t="s">
        <v>97</v>
      </c>
      <c r="C186" s="806"/>
      <c r="D186" s="807"/>
      <c r="E186" s="807"/>
      <c r="F186" s="807"/>
      <c r="G186" s="807"/>
      <c r="H186" s="799" t="s">
        <v>98</v>
      </c>
      <c r="I186" s="800"/>
      <c r="J186" s="800"/>
      <c r="K186" s="800"/>
      <c r="L186" s="80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5.75">
      <c r="B187" s="14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8.75">
      <c r="B188" s="143"/>
      <c r="C188" s="801"/>
      <c r="D188" s="802"/>
      <c r="E188" s="802"/>
      <c r="F188" s="802"/>
      <c r="G188" s="802"/>
      <c r="H188" s="127"/>
      <c r="I188" s="803"/>
      <c r="J188" s="804"/>
      <c r="K188" s="80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8.75">
      <c r="B189" s="352" t="s">
        <v>272</v>
      </c>
      <c r="C189" s="797"/>
      <c r="D189" s="798"/>
      <c r="E189" s="798"/>
      <c r="F189" s="798"/>
      <c r="G189" s="798"/>
      <c r="H189" s="799" t="s">
        <v>273</v>
      </c>
      <c r="I189" s="800"/>
      <c r="J189" s="800"/>
      <c r="K189" s="800"/>
      <c r="L189" s="80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>
      <c r="B190" s="35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5.75">
      <c r="B191" s="14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>
      <c r="B192" s="354" t="s">
        <v>301</v>
      </c>
      <c r="C192" s="797"/>
      <c r="D192" s="798"/>
      <c r="E192" s="798"/>
      <c r="F192" s="798"/>
      <c r="G192" s="798"/>
      <c r="H192" s="799" t="s">
        <v>273</v>
      </c>
      <c r="I192" s="800"/>
      <c r="J192" s="800"/>
      <c r="K192" s="800"/>
      <c r="L192" s="80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4:26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4:26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4:26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</sheetData>
  <sheetProtection/>
  <mergeCells count="67">
    <mergeCell ref="A180:B180"/>
    <mergeCell ref="A178:S178"/>
    <mergeCell ref="A146:Y146"/>
    <mergeCell ref="A147:A151"/>
    <mergeCell ref="A152:A159"/>
    <mergeCell ref="A160:A165"/>
    <mergeCell ref="A166:F166"/>
    <mergeCell ref="A171:M171"/>
    <mergeCell ref="A172:M172"/>
    <mergeCell ref="A173:M173"/>
    <mergeCell ref="A125:Y125"/>
    <mergeCell ref="A131:F131"/>
    <mergeCell ref="A134:Y134"/>
    <mergeCell ref="A136:F136"/>
    <mergeCell ref="A132:B132"/>
    <mergeCell ref="A133:B133"/>
    <mergeCell ref="C189:G189"/>
    <mergeCell ref="C192:G192"/>
    <mergeCell ref="H186:L186"/>
    <mergeCell ref="H189:L189"/>
    <mergeCell ref="H192:L192"/>
    <mergeCell ref="C188:G188"/>
    <mergeCell ref="I188:K188"/>
    <mergeCell ref="C186:G186"/>
    <mergeCell ref="C2:F3"/>
    <mergeCell ref="C4:C7"/>
    <mergeCell ref="E5:E7"/>
    <mergeCell ref="H2:M2"/>
    <mergeCell ref="L5:L7"/>
    <mergeCell ref="G2:G7"/>
    <mergeCell ref="A123:B123"/>
    <mergeCell ref="A59:Y59"/>
    <mergeCell ref="A56:B56"/>
    <mergeCell ref="I3:L3"/>
    <mergeCell ref="F5:F7"/>
    <mergeCell ref="J4:L4"/>
    <mergeCell ref="E4:F4"/>
    <mergeCell ref="H3:H7"/>
    <mergeCell ref="A57:B57"/>
    <mergeCell ref="A10:Y10"/>
    <mergeCell ref="A1:Z1"/>
    <mergeCell ref="D4:D7"/>
    <mergeCell ref="M3:M7"/>
    <mergeCell ref="N3:P4"/>
    <mergeCell ref="N2:Y2"/>
    <mergeCell ref="W3:Y4"/>
    <mergeCell ref="T3:V4"/>
    <mergeCell ref="Q3:S4"/>
    <mergeCell ref="A2:A7"/>
    <mergeCell ref="B2:B7"/>
    <mergeCell ref="N176:S176"/>
    <mergeCell ref="N175:P175"/>
    <mergeCell ref="Q175:S175"/>
    <mergeCell ref="A137:Y137"/>
    <mergeCell ref="A167:B167"/>
    <mergeCell ref="A138:Y138"/>
    <mergeCell ref="A139:A145"/>
    <mergeCell ref="A58:B58"/>
    <mergeCell ref="N6:Y6"/>
    <mergeCell ref="AT6:AV7"/>
    <mergeCell ref="A174:M174"/>
    <mergeCell ref="J5:J7"/>
    <mergeCell ref="K5:K7"/>
    <mergeCell ref="I4:I7"/>
    <mergeCell ref="A9:Y9"/>
    <mergeCell ref="A124:B124"/>
    <mergeCell ref="A122:B122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6" max="25" man="1"/>
    <brk id="136" max="25" man="1"/>
    <brk id="176" max="25" man="1"/>
  </rowBreaks>
  <ignoredErrors>
    <ignoredError sqref="H158" formula="1"/>
    <ignoredError sqref="G25 G29 G32 G35 G38 G41 G44 G50 G77 G85 G89 G132:H132 G1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759" t="s">
        <v>246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</row>
    <row r="2" spans="1:26" s="143" customFormat="1" ht="27.75" customHeight="1">
      <c r="A2" s="768" t="s">
        <v>3</v>
      </c>
      <c r="B2" s="770" t="s">
        <v>109</v>
      </c>
      <c r="C2" s="784" t="s">
        <v>7</v>
      </c>
      <c r="D2" s="785"/>
      <c r="E2" s="786"/>
      <c r="F2" s="787"/>
      <c r="G2" s="795" t="s">
        <v>110</v>
      </c>
      <c r="H2" s="792" t="s">
        <v>111</v>
      </c>
      <c r="I2" s="793"/>
      <c r="J2" s="793"/>
      <c r="K2" s="793"/>
      <c r="L2" s="793"/>
      <c r="M2" s="794"/>
      <c r="N2" s="761" t="s">
        <v>106</v>
      </c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3"/>
      <c r="Z2" s="142"/>
    </row>
    <row r="3" spans="1:25" s="143" customFormat="1" ht="12.75" customHeight="1">
      <c r="A3" s="769"/>
      <c r="B3" s="771"/>
      <c r="C3" s="788"/>
      <c r="D3" s="789"/>
      <c r="E3" s="790"/>
      <c r="F3" s="791"/>
      <c r="G3" s="796"/>
      <c r="H3" s="782" t="s">
        <v>112</v>
      </c>
      <c r="I3" s="773" t="s">
        <v>113</v>
      </c>
      <c r="J3" s="728"/>
      <c r="K3" s="728"/>
      <c r="L3" s="774"/>
      <c r="M3" s="760" t="s">
        <v>114</v>
      </c>
      <c r="N3" s="730" t="s">
        <v>107</v>
      </c>
      <c r="O3" s="731"/>
      <c r="P3" s="732"/>
      <c r="Q3" s="764" t="s">
        <v>108</v>
      </c>
      <c r="R3" s="731"/>
      <c r="S3" s="732"/>
      <c r="T3" s="764" t="s">
        <v>107</v>
      </c>
      <c r="U3" s="731"/>
      <c r="V3" s="732"/>
      <c r="W3" s="764" t="s">
        <v>108</v>
      </c>
      <c r="X3" s="731"/>
      <c r="Y3" s="765"/>
    </row>
    <row r="4" spans="1:25" s="143" customFormat="1" ht="18.75" customHeight="1">
      <c r="A4" s="769"/>
      <c r="B4" s="771"/>
      <c r="C4" s="741" t="s">
        <v>115</v>
      </c>
      <c r="D4" s="741" t="s">
        <v>116</v>
      </c>
      <c r="E4" s="778" t="s">
        <v>117</v>
      </c>
      <c r="F4" s="781"/>
      <c r="G4" s="796"/>
      <c r="H4" s="782"/>
      <c r="I4" s="741" t="s">
        <v>118</v>
      </c>
      <c r="J4" s="778" t="s">
        <v>119</v>
      </c>
      <c r="K4" s="779"/>
      <c r="L4" s="780"/>
      <c r="M4" s="760"/>
      <c r="N4" s="733"/>
      <c r="O4" s="734"/>
      <c r="P4" s="735"/>
      <c r="Q4" s="766"/>
      <c r="R4" s="734"/>
      <c r="S4" s="735"/>
      <c r="T4" s="766"/>
      <c r="U4" s="734"/>
      <c r="V4" s="735"/>
      <c r="W4" s="766"/>
      <c r="X4" s="734"/>
      <c r="Y4" s="767"/>
    </row>
    <row r="5" spans="1:25" s="143" customFormat="1" ht="15.75">
      <c r="A5" s="769"/>
      <c r="B5" s="771"/>
      <c r="C5" s="741"/>
      <c r="D5" s="741"/>
      <c r="E5" s="738" t="s">
        <v>120</v>
      </c>
      <c r="F5" s="775" t="s">
        <v>121</v>
      </c>
      <c r="G5" s="796"/>
      <c r="H5" s="782"/>
      <c r="I5" s="741"/>
      <c r="J5" s="738" t="s">
        <v>122</v>
      </c>
      <c r="K5" s="738" t="s">
        <v>123</v>
      </c>
      <c r="L5" s="738" t="s">
        <v>124</v>
      </c>
      <c r="M5" s="760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69"/>
      <c r="B6" s="771"/>
      <c r="C6" s="741"/>
      <c r="D6" s="741"/>
      <c r="E6" s="739"/>
      <c r="F6" s="776"/>
      <c r="G6" s="796"/>
      <c r="H6" s="782"/>
      <c r="I6" s="741"/>
      <c r="J6" s="739"/>
      <c r="K6" s="739"/>
      <c r="L6" s="739"/>
      <c r="M6" s="760"/>
      <c r="N6" s="727" t="s">
        <v>125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9"/>
    </row>
    <row r="7" spans="1:25" s="143" customFormat="1" ht="30.75" customHeight="1" thickBot="1">
      <c r="A7" s="769"/>
      <c r="B7" s="772"/>
      <c r="C7" s="741"/>
      <c r="D7" s="741"/>
      <c r="E7" s="740"/>
      <c r="F7" s="777"/>
      <c r="G7" s="796"/>
      <c r="H7" s="782"/>
      <c r="I7" s="741"/>
      <c r="J7" s="740"/>
      <c r="K7" s="740"/>
      <c r="L7" s="740"/>
      <c r="M7" s="760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742" t="s">
        <v>198</v>
      </c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4"/>
    </row>
    <row r="10" spans="1:25" s="143" customFormat="1" ht="18" customHeight="1" thickBot="1">
      <c r="A10" s="848" t="s">
        <v>136</v>
      </c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50"/>
    </row>
    <row r="11" spans="1:26" ht="15" customHeight="1" thickBot="1">
      <c r="A11" s="182" t="s">
        <v>126</v>
      </c>
      <c r="B11" s="159" t="s">
        <v>231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237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238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243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232</v>
      </c>
      <c r="O23" s="239" t="s">
        <v>232</v>
      </c>
      <c r="P23" s="239" t="s">
        <v>232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244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53" t="s">
        <v>245</v>
      </c>
      <c r="B25" s="854"/>
      <c r="C25" s="855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56"/>
      <c r="B26" s="856"/>
      <c r="C26" s="857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46" t="s">
        <v>4</v>
      </c>
      <c r="B27" s="847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725" t="s">
        <v>71</v>
      </c>
      <c r="B28" s="726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725" t="s">
        <v>72</v>
      </c>
      <c r="B29" s="726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48" t="s">
        <v>137</v>
      </c>
      <c r="B30" s="849"/>
      <c r="C30" s="849"/>
      <c r="D30" s="849"/>
      <c r="E30" s="849"/>
      <c r="F30" s="849"/>
      <c r="G30" s="849"/>
      <c r="H30" s="849"/>
      <c r="I30" s="849"/>
      <c r="J30" s="849"/>
      <c r="K30" s="849"/>
      <c r="L30" s="849"/>
      <c r="M30" s="849"/>
      <c r="N30" s="851"/>
      <c r="O30" s="851"/>
      <c r="P30" s="851"/>
      <c r="Q30" s="849"/>
      <c r="R30" s="849"/>
      <c r="S30" s="849"/>
      <c r="T30" s="849"/>
      <c r="U30" s="849"/>
      <c r="V30" s="849"/>
      <c r="W30" s="849"/>
      <c r="X30" s="849"/>
      <c r="Y30" s="850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239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240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241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242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725" t="s">
        <v>4</v>
      </c>
      <c r="B64" s="726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725" t="s">
        <v>71</v>
      </c>
      <c r="B65" s="726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725" t="s">
        <v>72</v>
      </c>
      <c r="B66" s="726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48" t="s">
        <v>195</v>
      </c>
      <c r="B67" s="849"/>
      <c r="C67" s="849"/>
      <c r="D67" s="849"/>
      <c r="E67" s="849"/>
      <c r="F67" s="849"/>
      <c r="G67" s="849"/>
      <c r="H67" s="849"/>
      <c r="I67" s="849"/>
      <c r="J67" s="849"/>
      <c r="K67" s="849"/>
      <c r="L67" s="849"/>
      <c r="M67" s="849"/>
      <c r="N67" s="849"/>
      <c r="O67" s="849"/>
      <c r="P67" s="849"/>
      <c r="Q67" s="849"/>
      <c r="R67" s="849"/>
      <c r="S67" s="849"/>
      <c r="T67" s="849"/>
      <c r="U67" s="849"/>
      <c r="V67" s="849"/>
      <c r="W67" s="849"/>
      <c r="X67" s="849"/>
      <c r="Y67" s="850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233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236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725" t="s">
        <v>4</v>
      </c>
      <c r="B114" s="726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725" t="s">
        <v>71</v>
      </c>
      <c r="B115" s="726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725" t="s">
        <v>72</v>
      </c>
      <c r="B116" s="726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50" t="s">
        <v>185</v>
      </c>
      <c r="B117" s="751"/>
      <c r="C117" s="751"/>
      <c r="D117" s="751"/>
      <c r="E117" s="751"/>
      <c r="F117" s="751"/>
      <c r="G117" s="751"/>
      <c r="H117" s="751"/>
      <c r="I117" s="751"/>
      <c r="J117" s="751"/>
      <c r="K117" s="751"/>
      <c r="L117" s="751"/>
      <c r="M117" s="751"/>
      <c r="N117" s="751"/>
      <c r="O117" s="751"/>
      <c r="P117" s="751"/>
      <c r="Q117" s="751"/>
      <c r="R117" s="751"/>
      <c r="S117" s="751"/>
      <c r="T117" s="751"/>
      <c r="U117" s="751"/>
      <c r="V117" s="751"/>
      <c r="W117" s="751"/>
      <c r="X117" s="751"/>
      <c r="Y117" s="752"/>
    </row>
    <row r="118" spans="1:25" s="143" customFormat="1" ht="18.75" customHeight="1" thickBot="1">
      <c r="A118" s="848" t="s">
        <v>199</v>
      </c>
      <c r="B118" s="849"/>
      <c r="C118" s="849"/>
      <c r="D118" s="849"/>
      <c r="E118" s="849"/>
      <c r="F118" s="849"/>
      <c r="G118" s="849"/>
      <c r="H118" s="849"/>
      <c r="I118" s="849"/>
      <c r="J118" s="849"/>
      <c r="K118" s="849"/>
      <c r="L118" s="849"/>
      <c r="M118" s="849"/>
      <c r="N118" s="849"/>
      <c r="O118" s="849"/>
      <c r="P118" s="849"/>
      <c r="Q118" s="849"/>
      <c r="R118" s="849"/>
      <c r="S118" s="849"/>
      <c r="T118" s="849"/>
      <c r="U118" s="849"/>
      <c r="V118" s="849"/>
      <c r="W118" s="849"/>
      <c r="X118" s="849"/>
      <c r="Y118" s="850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821" t="s">
        <v>77</v>
      </c>
      <c r="B123" s="822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52" t="s">
        <v>204</v>
      </c>
      <c r="B124" s="851"/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51"/>
      <c r="Q124" s="849"/>
      <c r="R124" s="849"/>
      <c r="S124" s="849"/>
      <c r="T124" s="849"/>
      <c r="U124" s="849"/>
      <c r="V124" s="849"/>
      <c r="W124" s="849"/>
      <c r="X124" s="849"/>
      <c r="Y124" s="850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254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234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255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235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725" t="s">
        <v>4</v>
      </c>
      <c r="B164" s="726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725" t="s">
        <v>71</v>
      </c>
      <c r="B165" s="726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725" t="s">
        <v>72</v>
      </c>
      <c r="B166" s="726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34" t="s">
        <v>186</v>
      </c>
      <c r="B167" s="835"/>
      <c r="C167" s="835"/>
      <c r="D167" s="835"/>
      <c r="E167" s="835"/>
      <c r="F167" s="835"/>
      <c r="G167" s="835"/>
      <c r="H167" s="835"/>
      <c r="I167" s="835"/>
      <c r="J167" s="835"/>
      <c r="K167" s="835"/>
      <c r="L167" s="835"/>
      <c r="M167" s="835"/>
      <c r="N167" s="835"/>
      <c r="O167" s="835"/>
      <c r="P167" s="835"/>
      <c r="Q167" s="751"/>
      <c r="R167" s="751"/>
      <c r="S167" s="751"/>
      <c r="T167" s="751"/>
      <c r="U167" s="751"/>
      <c r="V167" s="751"/>
      <c r="W167" s="751"/>
      <c r="X167" s="751"/>
      <c r="Y167" s="752"/>
    </row>
    <row r="168" spans="1:26" ht="15.75" customHeight="1">
      <c r="A168" s="183" t="s">
        <v>187</v>
      </c>
      <c r="B168" s="70" t="s">
        <v>8</v>
      </c>
      <c r="C168" s="5"/>
      <c r="D168" s="271" t="s">
        <v>247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725" t="s">
        <v>190</v>
      </c>
      <c r="B171" s="726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50" t="s">
        <v>191</v>
      </c>
      <c r="B172" s="751"/>
      <c r="C172" s="751"/>
      <c r="D172" s="751"/>
      <c r="E172" s="751"/>
      <c r="F172" s="751"/>
      <c r="G172" s="751"/>
      <c r="H172" s="751"/>
      <c r="I172" s="751"/>
      <c r="J172" s="751"/>
      <c r="K172" s="751"/>
      <c r="L172" s="751"/>
      <c r="M172" s="751"/>
      <c r="N172" s="751"/>
      <c r="O172" s="751"/>
      <c r="P172" s="751"/>
      <c r="Q172" s="751"/>
      <c r="R172" s="751"/>
      <c r="S172" s="751"/>
      <c r="T172" s="751"/>
      <c r="U172" s="751"/>
      <c r="V172" s="751"/>
      <c r="W172" s="751"/>
      <c r="X172" s="751"/>
      <c r="Y172" s="752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725" t="s">
        <v>193</v>
      </c>
      <c r="B174" s="726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832" t="s">
        <v>1</v>
      </c>
      <c r="B178" s="833"/>
      <c r="C178" s="833"/>
      <c r="D178" s="833"/>
      <c r="E178" s="833"/>
      <c r="F178" s="833"/>
      <c r="G178" s="833"/>
      <c r="H178" s="833"/>
      <c r="I178" s="833"/>
      <c r="J178" s="833"/>
      <c r="K178" s="833"/>
      <c r="L178" s="833"/>
      <c r="M178" s="833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36" t="s">
        <v>9</v>
      </c>
      <c r="B179" s="737"/>
      <c r="C179" s="737"/>
      <c r="D179" s="737"/>
      <c r="E179" s="737"/>
      <c r="F179" s="737"/>
      <c r="G179" s="737"/>
      <c r="H179" s="737"/>
      <c r="I179" s="737"/>
      <c r="J179" s="737"/>
      <c r="K179" s="737"/>
      <c r="L179" s="737"/>
      <c r="M179" s="737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36" t="s">
        <v>2</v>
      </c>
      <c r="B180" s="737"/>
      <c r="C180" s="737"/>
      <c r="D180" s="737"/>
      <c r="E180" s="737"/>
      <c r="F180" s="737"/>
      <c r="G180" s="737"/>
      <c r="H180" s="737"/>
      <c r="I180" s="737"/>
      <c r="J180" s="737"/>
      <c r="K180" s="737"/>
      <c r="L180" s="737"/>
      <c r="M180" s="737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36" t="s">
        <v>0</v>
      </c>
      <c r="B181" s="737"/>
      <c r="C181" s="737"/>
      <c r="D181" s="737"/>
      <c r="E181" s="737"/>
      <c r="F181" s="737"/>
      <c r="G181" s="737"/>
      <c r="H181" s="737"/>
      <c r="I181" s="737"/>
      <c r="J181" s="737"/>
      <c r="K181" s="737"/>
      <c r="L181" s="737"/>
      <c r="M181" s="737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36" t="s">
        <v>42</v>
      </c>
      <c r="C182" s="837"/>
      <c r="D182" s="837"/>
      <c r="E182" s="837"/>
      <c r="F182" s="838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36" t="s">
        <v>80</v>
      </c>
      <c r="C183" s="837"/>
      <c r="D183" s="837"/>
      <c r="E183" s="837"/>
      <c r="F183" s="838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39" t="e">
        <f>SUM(T182:W182)</f>
        <v>#REF!</v>
      </c>
      <c r="U183" s="840"/>
      <c r="V183" s="840"/>
      <c r="W183" s="841"/>
      <c r="X183" s="842" t="e">
        <f>SUM(X182:Z182)</f>
        <v>#REF!</v>
      </c>
      <c r="Y183" s="843"/>
      <c r="Z183" s="844"/>
    </row>
    <row r="184" spans="1:12" ht="18.75" hidden="1">
      <c r="A184" s="24"/>
      <c r="B184" s="836" t="s">
        <v>79</v>
      </c>
      <c r="C184" s="837"/>
      <c r="D184" s="837"/>
      <c r="E184" s="837"/>
      <c r="F184" s="838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747">
        <f>G39+G18+G22+G33+G36+G42+G45+G48+G51+G54+G57+G60+G63+G70+G76+G80+G81+G82+G92+G103+G104+G130+G131+G140+G149+G160+G168</f>
        <v>64</v>
      </c>
      <c r="O185" s="748"/>
      <c r="P185" s="749"/>
      <c r="Q185" s="747">
        <f>SUM(G14,G73,G85,G88,G89,G93,G96,G100,G107,G110,G113,G127,G134,G137,G143,G146,G152,G155:G156,G157,G163,G169:G170,G173)</f>
        <v>63.5</v>
      </c>
      <c r="R185" s="748"/>
      <c r="S185" s="749"/>
      <c r="T185" s="1"/>
    </row>
    <row r="186" spans="2:20" ht="22.5" customHeight="1">
      <c r="B186" s="127" t="s">
        <v>105</v>
      </c>
      <c r="C186" s="806"/>
      <c r="D186" s="845"/>
      <c r="E186" s="845"/>
      <c r="F186" s="845"/>
      <c r="G186" s="845"/>
      <c r="I186" s="803" t="s">
        <v>248</v>
      </c>
      <c r="J186" s="804"/>
      <c r="K186" s="804"/>
      <c r="N186" s="745">
        <f>N185+Q185</f>
        <v>127.5</v>
      </c>
      <c r="O186" s="746"/>
      <c r="P186" s="746"/>
      <c r="Q186" s="746"/>
      <c r="R186" s="746"/>
      <c r="S186" s="746"/>
      <c r="T186" s="1"/>
    </row>
    <row r="187" ht="12.75">
      <c r="R187" s="222"/>
    </row>
    <row r="188" spans="2:11" ht="18.75">
      <c r="B188" s="127" t="s">
        <v>97</v>
      </c>
      <c r="C188" s="797"/>
      <c r="D188" s="798"/>
      <c r="E188" s="798"/>
      <c r="F188" s="798"/>
      <c r="G188" s="798"/>
      <c r="H188" s="127"/>
      <c r="I188" s="803" t="s">
        <v>98</v>
      </c>
      <c r="J188" s="804"/>
      <c r="K188" s="800"/>
    </row>
  </sheetData>
  <sheetProtection/>
  <mergeCells count="66"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  <mergeCell ref="N2:Y2"/>
    <mergeCell ref="H3:H7"/>
    <mergeCell ref="N3:P4"/>
    <mergeCell ref="Q3:S4"/>
    <mergeCell ref="T3:V4"/>
    <mergeCell ref="K5:K7"/>
    <mergeCell ref="L5:L7"/>
    <mergeCell ref="I4:I7"/>
    <mergeCell ref="W3:Y4"/>
    <mergeCell ref="J4:L4"/>
    <mergeCell ref="N6:Y6"/>
    <mergeCell ref="A9:Y9"/>
    <mergeCell ref="A10:Y10"/>
    <mergeCell ref="A25:C26"/>
    <mergeCell ref="C4:C7"/>
    <mergeCell ref="D4:D7"/>
    <mergeCell ref="E5:E7"/>
    <mergeCell ref="E4:F4"/>
    <mergeCell ref="A165:B165"/>
    <mergeCell ref="A166:B166"/>
    <mergeCell ref="A124:Y124"/>
    <mergeCell ref="A164:B164"/>
    <mergeCell ref="A116:B116"/>
    <mergeCell ref="A117:Y117"/>
    <mergeCell ref="A118:Y118"/>
    <mergeCell ref="A123:B123"/>
    <mergeCell ref="A29:B29"/>
    <mergeCell ref="A27:B27"/>
    <mergeCell ref="A114:B114"/>
    <mergeCell ref="A115:B115"/>
    <mergeCell ref="A64:B64"/>
    <mergeCell ref="A65:B65"/>
    <mergeCell ref="A66:B66"/>
    <mergeCell ref="A67:Y67"/>
    <mergeCell ref="A30:Y30"/>
    <mergeCell ref="A28:B28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B183:F183"/>
    <mergeCell ref="I186:K186"/>
    <mergeCell ref="N186:S186"/>
    <mergeCell ref="A167:Y167"/>
    <mergeCell ref="A171:B171"/>
    <mergeCell ref="B182:F182"/>
    <mergeCell ref="A172:Y172"/>
    <mergeCell ref="A174:B174"/>
    <mergeCell ref="A178:M178"/>
    <mergeCell ref="A179:M179"/>
    <mergeCell ref="A180:M180"/>
    <mergeCell ref="A181:M181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3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2020-06-25T07:40:25Z</cp:lastPrinted>
  <dcterms:created xsi:type="dcterms:W3CDTF">1998-03-25T14:18:11Z</dcterms:created>
  <dcterms:modified xsi:type="dcterms:W3CDTF">2023-04-02T09:41:40Z</dcterms:modified>
  <cp:category/>
  <cp:version/>
  <cp:contentType/>
  <cp:contentStatus/>
</cp:coreProperties>
</file>